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urora\shared-areas\Human resources shared\HR\Pay &amp; Salaries\"/>
    </mc:Choice>
  </mc:AlternateContent>
  <xr:revisionPtr revIDLastSave="0" documentId="8_{9FD12058-4606-4BC8-8BAB-97F6898F5B95}" xr6:coauthVersionLast="36" xr6:coauthVersionMax="36" xr10:uidLastSave="{00000000-0000-0000-0000-000000000000}"/>
  <bookViews>
    <workbookView xWindow="0" yWindow="0" windowWidth="20400" windowHeight="6945" activeTab="1" xr2:uid="{00000000-000D-0000-FFFF-FFFF00000000}"/>
  </bookViews>
  <sheets>
    <sheet name="Pay rates (HR &amp; Payroll only)" sheetId="1" r:id="rId1"/>
    <sheet name="Pay rates to publish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3" l="1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G18" i="3" l="1"/>
  <c r="G19" i="3"/>
  <c r="G20" i="3"/>
  <c r="G21" i="3"/>
  <c r="G22" i="3"/>
  <c r="F26" i="3"/>
  <c r="F27" i="3"/>
  <c r="F28" i="3"/>
  <c r="F29" i="3"/>
  <c r="G7" i="3" l="1"/>
  <c r="G8" i="3"/>
  <c r="G9" i="3"/>
  <c r="G10" i="3"/>
  <c r="G11" i="3"/>
  <c r="G12" i="3"/>
  <c r="G13" i="3"/>
  <c r="G14" i="3"/>
  <c r="G15" i="3"/>
  <c r="G16" i="3"/>
  <c r="G17" i="3"/>
  <c r="G6" i="3"/>
  <c r="C65" i="1"/>
  <c r="D65" i="1"/>
  <c r="E65" i="1"/>
  <c r="F65" i="1"/>
  <c r="G65" i="1"/>
  <c r="C70" i="1"/>
  <c r="D70" i="1"/>
  <c r="E70" i="1"/>
  <c r="F70" i="1"/>
  <c r="G70" i="1"/>
  <c r="C77" i="1" l="1"/>
  <c r="D77" i="1" s="1"/>
  <c r="C63" i="1"/>
  <c r="D63" i="1" s="1"/>
  <c r="C64" i="1"/>
  <c r="E64" i="1" s="1"/>
  <c r="F64" i="1" s="1"/>
  <c r="G64" i="1" s="1"/>
  <c r="D64" i="1"/>
  <c r="C66" i="1"/>
  <c r="C68" i="1"/>
  <c r="D68" i="1" s="1"/>
  <c r="C69" i="1"/>
  <c r="D69" i="1" s="1"/>
  <c r="C71" i="1"/>
  <c r="D71" i="1" s="1"/>
  <c r="C67" i="1"/>
  <c r="D67" i="1" s="1"/>
  <c r="C72" i="1"/>
  <c r="D72" i="1" s="1"/>
  <c r="C73" i="1"/>
  <c r="D73" i="1" s="1"/>
  <c r="C74" i="1"/>
  <c r="C75" i="1"/>
  <c r="D75" i="1" s="1"/>
  <c r="E75" i="1" s="1"/>
  <c r="F75" i="1" s="1"/>
  <c r="G75" i="1" s="1"/>
  <c r="I57" i="1"/>
  <c r="I58" i="1"/>
  <c r="I59" i="1"/>
  <c r="I56" i="1"/>
  <c r="E71" i="1" l="1"/>
  <c r="F71" i="1" s="1"/>
  <c r="G71" i="1" s="1"/>
  <c r="E63" i="1"/>
  <c r="F63" i="1" s="1"/>
  <c r="G63" i="1" s="1"/>
  <c r="E67" i="1"/>
  <c r="F67" i="1" s="1"/>
  <c r="G67" i="1" s="1"/>
  <c r="E72" i="1"/>
  <c r="F72" i="1" s="1"/>
  <c r="G72" i="1" s="1"/>
  <c r="E69" i="1"/>
  <c r="F69" i="1" s="1"/>
  <c r="G69" i="1" s="1"/>
  <c r="E77" i="1"/>
  <c r="F77" i="1" s="1"/>
  <c r="G77" i="1" s="1"/>
  <c r="E68" i="1"/>
  <c r="F68" i="1" s="1"/>
  <c r="G68" i="1" s="1"/>
  <c r="D74" i="1"/>
  <c r="E74" i="1" s="1"/>
  <c r="F74" i="1" s="1"/>
  <c r="G74" i="1" s="1"/>
  <c r="E73" i="1"/>
  <c r="F73" i="1" s="1"/>
  <c r="G73" i="1" s="1"/>
  <c r="D66" i="1"/>
  <c r="E66" i="1" s="1"/>
  <c r="F66" i="1" s="1"/>
  <c r="G66" i="1" s="1"/>
  <c r="C76" i="1" l="1"/>
  <c r="C57" i="1"/>
  <c r="C58" i="1"/>
  <c r="C5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B100" i="1"/>
  <c r="F59" i="1" l="1"/>
  <c r="F58" i="1"/>
  <c r="F57" i="1"/>
  <c r="F7" i="1"/>
  <c r="F8" i="1"/>
  <c r="F9" i="1"/>
  <c r="F10" i="1"/>
  <c r="F11" i="1"/>
  <c r="F12" i="1"/>
  <c r="F13" i="1"/>
  <c r="F14" i="1"/>
  <c r="F15" i="1"/>
  <c r="F16" i="1"/>
  <c r="F17" i="1"/>
  <c r="F6" i="1"/>
  <c r="I87" i="1" l="1"/>
  <c r="J87" i="1" s="1"/>
  <c r="I89" i="1"/>
  <c r="F62" i="1"/>
  <c r="E62" i="1"/>
  <c r="E55" i="1"/>
  <c r="F55" i="1"/>
  <c r="J89" i="1" l="1"/>
  <c r="C98" i="1"/>
  <c r="D98" i="1" l="1"/>
  <c r="E98" i="1" s="1"/>
  <c r="G59" i="1"/>
  <c r="D59" i="1" l="1"/>
  <c r="E59" i="1" s="1"/>
  <c r="G6" i="1" l="1"/>
  <c r="C97" i="1" l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56" i="1"/>
  <c r="D56" i="1" s="1"/>
  <c r="G13" i="1"/>
  <c r="G12" i="1"/>
  <c r="G11" i="1"/>
  <c r="G10" i="1"/>
  <c r="G9" i="1"/>
  <c r="G8" i="1"/>
  <c r="G7" i="1"/>
  <c r="D76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17" i="1"/>
  <c r="D18" i="1"/>
  <c r="D19" i="1"/>
  <c r="D20" i="1"/>
  <c r="D21" i="1"/>
  <c r="D22" i="1"/>
  <c r="D23" i="1"/>
  <c r="D24" i="1"/>
  <c r="D25" i="1"/>
  <c r="D26" i="1"/>
  <c r="D27" i="1"/>
  <c r="D16" i="1"/>
  <c r="D8" i="1"/>
  <c r="D11" i="1"/>
  <c r="D12" i="1"/>
  <c r="D14" i="1"/>
  <c r="D15" i="1"/>
  <c r="D7" i="1"/>
  <c r="C6" i="1"/>
  <c r="D89" i="1" l="1"/>
  <c r="E89" i="1"/>
  <c r="D90" i="1"/>
  <c r="E90" i="1" s="1"/>
  <c r="D85" i="1"/>
  <c r="E85" i="1" s="1"/>
  <c r="D91" i="1"/>
  <c r="E91" i="1" s="1"/>
  <c r="D86" i="1"/>
  <c r="E86" i="1"/>
  <c r="D92" i="1"/>
  <c r="E92" i="1" s="1"/>
  <c r="D87" i="1"/>
  <c r="E87" i="1" s="1"/>
  <c r="D93" i="1"/>
  <c r="E93" i="1" s="1"/>
  <c r="D88" i="1"/>
  <c r="E88" i="1" s="1"/>
  <c r="D94" i="1"/>
  <c r="E94" i="1"/>
  <c r="D84" i="1"/>
  <c r="E84" i="1"/>
  <c r="D96" i="1"/>
  <c r="E96" i="1" s="1"/>
  <c r="D95" i="1"/>
  <c r="E95" i="1" s="1"/>
  <c r="D97" i="1"/>
  <c r="E97" i="1"/>
  <c r="C100" i="1"/>
  <c r="D82" i="1"/>
  <c r="D83" i="1"/>
  <c r="E83" i="1" s="1"/>
  <c r="D6" i="1"/>
  <c r="E6" i="1" s="1"/>
  <c r="D10" i="1"/>
  <c r="E10" i="1" s="1"/>
  <c r="D9" i="1"/>
  <c r="E9" i="1" s="1"/>
  <c r="D13" i="1"/>
  <c r="E13" i="1" s="1"/>
  <c r="E56" i="1"/>
  <c r="G56" i="1" s="1"/>
  <c r="D58" i="1"/>
  <c r="E58" i="1" s="1"/>
  <c r="G58" i="1" s="1"/>
  <c r="D57" i="1"/>
  <c r="E32" i="1"/>
  <c r="F32" i="1" s="1"/>
  <c r="G32" i="1" s="1"/>
  <c r="E36" i="1"/>
  <c r="F36" i="1" s="1"/>
  <c r="G36" i="1" s="1"/>
  <c r="E40" i="1"/>
  <c r="F40" i="1" s="1"/>
  <c r="G40" i="1" s="1"/>
  <c r="E44" i="1"/>
  <c r="F44" i="1" s="1"/>
  <c r="G44" i="1" s="1"/>
  <c r="E48" i="1"/>
  <c r="F48" i="1" s="1"/>
  <c r="G48" i="1" s="1"/>
  <c r="E52" i="1"/>
  <c r="F52" i="1" s="1"/>
  <c r="G52" i="1" s="1"/>
  <c r="E29" i="1"/>
  <c r="F29" i="1" s="1"/>
  <c r="G29" i="1" s="1"/>
  <c r="E33" i="1"/>
  <c r="F33" i="1" s="1"/>
  <c r="G33" i="1" s="1"/>
  <c r="E37" i="1"/>
  <c r="F37" i="1" s="1"/>
  <c r="G37" i="1" s="1"/>
  <c r="E41" i="1"/>
  <c r="F41" i="1" s="1"/>
  <c r="G41" i="1" s="1"/>
  <c r="E45" i="1"/>
  <c r="F45" i="1" s="1"/>
  <c r="G45" i="1" s="1"/>
  <c r="E49" i="1"/>
  <c r="F49" i="1" s="1"/>
  <c r="G49" i="1" s="1"/>
  <c r="E28" i="1"/>
  <c r="F28" i="1" s="1"/>
  <c r="G28" i="1" s="1"/>
  <c r="E14" i="1"/>
  <c r="G14" i="1" s="1"/>
  <c r="E15" i="1"/>
  <c r="G15" i="1" s="1"/>
  <c r="E11" i="1"/>
  <c r="E76" i="1"/>
  <c r="F76" i="1" s="1"/>
  <c r="G76" i="1" s="1"/>
  <c r="E12" i="1"/>
  <c r="E8" i="1"/>
  <c r="E35" i="1"/>
  <c r="F35" i="1" s="1"/>
  <c r="G35" i="1" s="1"/>
  <c r="E31" i="1"/>
  <c r="F31" i="1" s="1"/>
  <c r="G31" i="1" s="1"/>
  <c r="E39" i="1"/>
  <c r="F39" i="1" s="1"/>
  <c r="G39" i="1" s="1"/>
  <c r="E43" i="1"/>
  <c r="F43" i="1" s="1"/>
  <c r="G43" i="1" s="1"/>
  <c r="E47" i="1"/>
  <c r="F47" i="1" s="1"/>
  <c r="G47" i="1" s="1"/>
  <c r="E51" i="1"/>
  <c r="F51" i="1" s="1"/>
  <c r="G51" i="1" s="1"/>
  <c r="E30" i="1"/>
  <c r="F30" i="1" s="1"/>
  <c r="G30" i="1" s="1"/>
  <c r="E34" i="1"/>
  <c r="F34" i="1" s="1"/>
  <c r="G34" i="1" s="1"/>
  <c r="E38" i="1"/>
  <c r="F38" i="1" s="1"/>
  <c r="G38" i="1" s="1"/>
  <c r="E42" i="1"/>
  <c r="F42" i="1" s="1"/>
  <c r="G42" i="1" s="1"/>
  <c r="E46" i="1"/>
  <c r="F46" i="1" s="1"/>
  <c r="G46" i="1" s="1"/>
  <c r="E50" i="1"/>
  <c r="F50" i="1" s="1"/>
  <c r="G50" i="1" s="1"/>
  <c r="E20" i="1"/>
  <c r="F20" i="1" s="1"/>
  <c r="G20" i="1" s="1"/>
  <c r="E19" i="1"/>
  <c r="F19" i="1" s="1"/>
  <c r="G19" i="1" s="1"/>
  <c r="E26" i="1"/>
  <c r="F26" i="1" s="1"/>
  <c r="G26" i="1" s="1"/>
  <c r="E22" i="1"/>
  <c r="F22" i="1" s="1"/>
  <c r="G22" i="1" s="1"/>
  <c r="E18" i="1"/>
  <c r="F18" i="1" s="1"/>
  <c r="G18" i="1" s="1"/>
  <c r="E24" i="1"/>
  <c r="F24" i="1" s="1"/>
  <c r="G24" i="1" s="1"/>
  <c r="E27" i="1"/>
  <c r="F27" i="1" s="1"/>
  <c r="G27" i="1" s="1"/>
  <c r="E23" i="1"/>
  <c r="F23" i="1" s="1"/>
  <c r="G23" i="1" s="1"/>
  <c r="E25" i="1"/>
  <c r="F25" i="1" s="1"/>
  <c r="G25" i="1" s="1"/>
  <c r="E21" i="1"/>
  <c r="F21" i="1" s="1"/>
  <c r="G21" i="1" s="1"/>
  <c r="E17" i="1"/>
  <c r="G17" i="1" s="1"/>
  <c r="E16" i="1"/>
  <c r="G16" i="1" s="1"/>
  <c r="E7" i="1"/>
  <c r="H84" i="1" l="1"/>
  <c r="I84" i="1" s="1"/>
  <c r="J84" i="1" s="1"/>
  <c r="F87" i="1"/>
  <c r="G87" i="1" s="1"/>
  <c r="H92" i="1"/>
  <c r="I92" i="1" s="1"/>
  <c r="J92" i="1" s="1"/>
  <c r="H86" i="1"/>
  <c r="I86" i="1" s="1"/>
  <c r="J86" i="1" s="1"/>
  <c r="H85" i="1"/>
  <c r="I85" i="1" s="1"/>
  <c r="J85" i="1" s="1"/>
  <c r="H94" i="1"/>
  <c r="I94" i="1" s="1"/>
  <c r="J94" i="1" s="1"/>
  <c r="I90" i="1"/>
  <c r="J90" i="1" s="1"/>
  <c r="H93" i="1"/>
  <c r="I93" i="1" s="1"/>
  <c r="J93" i="1" s="1"/>
  <c r="E82" i="1"/>
  <c r="D100" i="1"/>
  <c r="F83" i="1"/>
  <c r="G83" i="1" s="1"/>
  <c r="H83" i="1"/>
  <c r="I83" i="1" s="1"/>
  <c r="J83" i="1" s="1"/>
  <c r="I88" i="1"/>
  <c r="J88" i="1" s="1"/>
  <c r="F91" i="1"/>
  <c r="G91" i="1" s="1"/>
  <c r="H91" i="1"/>
  <c r="I91" i="1" s="1"/>
  <c r="J91" i="1" s="1"/>
  <c r="F95" i="1"/>
  <c r="G95" i="1" s="1"/>
  <c r="H95" i="1"/>
  <c r="I95" i="1" s="1"/>
  <c r="J95" i="1" s="1"/>
  <c r="F96" i="1"/>
  <c r="G96" i="1" s="1"/>
  <c r="H96" i="1"/>
  <c r="I96" i="1" s="1"/>
  <c r="J96" i="1" s="1"/>
  <c r="F98" i="1"/>
  <c r="G98" i="1" s="1"/>
  <c r="H98" i="1"/>
  <c r="I98" i="1" s="1"/>
  <c r="J98" i="1" s="1"/>
  <c r="F97" i="1"/>
  <c r="G97" i="1" s="1"/>
  <c r="H97" i="1"/>
  <c r="F88" i="1"/>
  <c r="G88" i="1" s="1"/>
  <c r="F89" i="1"/>
  <c r="G89" i="1" s="1"/>
  <c r="F92" i="1"/>
  <c r="G92" i="1" s="1"/>
  <c r="F90" i="1"/>
  <c r="G90" i="1" s="1"/>
  <c r="F86" i="1"/>
  <c r="G86" i="1" s="1"/>
  <c r="F84" i="1"/>
  <c r="G84" i="1" s="1"/>
  <c r="F94" i="1"/>
  <c r="G94" i="1" s="1"/>
  <c r="F93" i="1"/>
  <c r="G93" i="1" s="1"/>
  <c r="F85" i="1"/>
  <c r="G85" i="1" s="1"/>
  <c r="E57" i="1"/>
  <c r="G57" i="1" s="1"/>
  <c r="E100" i="1" l="1"/>
  <c r="F82" i="1"/>
  <c r="G82" i="1" s="1"/>
  <c r="H82" i="1"/>
  <c r="H100" i="1" s="1"/>
  <c r="I82" i="1"/>
  <c r="I97" i="1"/>
  <c r="J97" i="1" s="1"/>
  <c r="G100" i="1" l="1"/>
  <c r="F100" i="1"/>
  <c r="J82" i="1"/>
  <c r="J100" i="1" s="1"/>
  <c r="I100" i="1"/>
</calcChain>
</file>

<file path=xl/sharedStrings.xml><?xml version="1.0" encoding="utf-8"?>
<sst xmlns="http://schemas.openxmlformats.org/spreadsheetml/2006/main" count="123" uniqueCount="75">
  <si>
    <t>M60</t>
  </si>
  <si>
    <t>FP</t>
  </si>
  <si>
    <t>FP605</t>
  </si>
  <si>
    <t>FP604</t>
  </si>
  <si>
    <t>FP592</t>
  </si>
  <si>
    <t>FP4</t>
  </si>
  <si>
    <t>Assessor Lev 1</t>
  </si>
  <si>
    <t>Assessor Lev 2</t>
  </si>
  <si>
    <t>Electronic Note Taker HE</t>
  </si>
  <si>
    <t>ALSA</t>
  </si>
  <si>
    <t>Invigilator</t>
  </si>
  <si>
    <t>Senior Invigilator</t>
  </si>
  <si>
    <t>Life Model</t>
  </si>
  <si>
    <t>Teaching Asst</t>
  </si>
  <si>
    <t>Trainer/Assessor Lev 1</t>
  </si>
  <si>
    <t>Trainer/Assessor Lev 2</t>
  </si>
  <si>
    <t>Trainer/Assessor Lev 3</t>
  </si>
  <si>
    <t>Band A</t>
  </si>
  <si>
    <t>Band B</t>
  </si>
  <si>
    <t>Band C</t>
  </si>
  <si>
    <t>Meeting Rate (PTHP)</t>
  </si>
  <si>
    <t>Hourly Pay Desc</t>
  </si>
  <si>
    <t>Communication Sppt Lev 1</t>
  </si>
  <si>
    <t>Communication Sppt Lev 2</t>
  </si>
  <si>
    <t>Blackburn College</t>
  </si>
  <si>
    <t>Scale Point</t>
  </si>
  <si>
    <t>Management Scales (not published)</t>
  </si>
  <si>
    <t>Apprenticeship Rates</t>
  </si>
  <si>
    <t>Main Salary Scale</t>
  </si>
  <si>
    <t>Notes</t>
  </si>
  <si>
    <t>Rates based on 828 hours, as paid</t>
  </si>
  <si>
    <t>Rates based on 720 hours, as paid</t>
  </si>
  <si>
    <t>Rates based on 1929 hours, as paid</t>
  </si>
  <si>
    <t>Hourly Paid Rates</t>
  </si>
  <si>
    <t>Rates based on 1008 hours, as paid</t>
  </si>
  <si>
    <t>BB App Yr1</t>
  </si>
  <si>
    <t>BB App 18-20</t>
  </si>
  <si>
    <t>Invigilator*</t>
  </si>
  <si>
    <t>Hourly rate at 01/04/22</t>
  </si>
  <si>
    <t>Hours</t>
  </si>
  <si>
    <t>BB App 21-22</t>
  </si>
  <si>
    <t>BB App 23+</t>
  </si>
  <si>
    <t>Pay Scales from 1st December 2022 (NMW updated for April 2023)</t>
  </si>
  <si>
    <t>Salary from 01/12/22</t>
  </si>
  <si>
    <t>Hourly rate at 01/04/23</t>
  </si>
  <si>
    <t>Salary at 01/04/23 (NMW)</t>
  </si>
  <si>
    <t>National Minimum (from 01/04/22)</t>
  </si>
  <si>
    <t>Revised Hourly rate from 01/12/22</t>
  </si>
  <si>
    <t>Combined pay rate at 01/12/22</t>
  </si>
  <si>
    <t>Revised Hourly rate from 01/04/23</t>
  </si>
  <si>
    <t>Combined pay rate at 01/04/23</t>
  </si>
  <si>
    <t>Holiday pay rate from 01/12/22</t>
  </si>
  <si>
    <t>Holiday hourly rate from 01/12/22</t>
  </si>
  <si>
    <t>Holiday hourly rate from 01/04/23</t>
  </si>
  <si>
    <t>Pay Scales from 1st December 2022</t>
  </si>
  <si>
    <t>Hourly rate at 01/12/22</t>
  </si>
  <si>
    <t>Hourly rate from 01/12/22</t>
  </si>
  <si>
    <t>Combined pay rate from 01/12/22</t>
  </si>
  <si>
    <t>National Minimum (from 01/04/23)</t>
  </si>
  <si>
    <t>Current Salary 1/4/22 (NMW Apr 22)</t>
  </si>
  <si>
    <t>Current Salary 1/4/22</t>
  </si>
  <si>
    <t>Current Salary 1/1/22</t>
  </si>
  <si>
    <t xml:space="preserve">Current Hourly Rate 1/4/22 (exc hol pay) </t>
  </si>
  <si>
    <t>NMW</t>
  </si>
  <si>
    <t>FP101</t>
  </si>
  <si>
    <t>FPSS</t>
  </si>
  <si>
    <t>SPO</t>
  </si>
  <si>
    <t>FP55 Special Sep 22</t>
  </si>
  <si>
    <t>M57/FP101</t>
  </si>
  <si>
    <t>FP54</t>
  </si>
  <si>
    <t xml:space="preserve">FP56 </t>
  </si>
  <si>
    <t>FPS1</t>
  </si>
  <si>
    <t>BB Col</t>
  </si>
  <si>
    <t>BB App 23+or 2nd yr 19+</t>
  </si>
  <si>
    <t>rounding to next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</si>
</sst>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\ ;[Red]\(&quot;£&quot;#,##0.00\)"/>
    <numFmt numFmtId="165" formatCode="&quot;£&quot;#,##0.00"/>
    <numFmt numFmtId="166" formatCode="&quot;£&quot;#,##0.00;[Red]&quot;£&quot;#,##0.00"/>
    <numFmt numFmtId="167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9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3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6" fillId="0" borderId="0" xfId="0" applyFont="1" applyFill="1" applyBorder="1"/>
    <xf numFmtId="164" fontId="2" fillId="3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 wrapText="1"/>
    </xf>
    <xf numFmtId="14" fontId="0" fillId="0" borderId="0" xfId="0" applyNumberForma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0" fontId="2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2" fillId="6" borderId="4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0</xdr:rowOff>
    </xdr:from>
    <xdr:to>
      <xdr:col>6</xdr:col>
      <xdr:colOff>2493454</xdr:colOff>
      <xdr:row>3</xdr:row>
      <xdr:rowOff>122967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27F9B5-6BF4-46FD-B4E6-D2DAC118F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0"/>
          <a:ext cx="1960054" cy="66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"/>
  <sheetViews>
    <sheetView zoomScale="80" zoomScaleNormal="8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I71" sqref="I71"/>
    </sheetView>
  </sheetViews>
  <sheetFormatPr defaultColWidth="9.140625" defaultRowHeight="15" x14ac:dyDescent="0.25"/>
  <cols>
    <col min="1" max="1" width="26.42578125" style="13" customWidth="1"/>
    <col min="2" max="2" width="13.85546875" style="14" customWidth="1"/>
    <col min="3" max="4" width="19.7109375" style="14" customWidth="1"/>
    <col min="5" max="6" width="19.7109375" style="15" customWidth="1"/>
    <col min="7" max="7" width="19.7109375" style="14" customWidth="1"/>
    <col min="8" max="9" width="19.7109375" style="16" customWidth="1"/>
    <col min="10" max="10" width="14.140625" style="16" customWidth="1"/>
    <col min="11" max="11" width="14" style="16" customWidth="1"/>
    <col min="12" max="12" width="13.5703125" style="16" customWidth="1"/>
    <col min="13" max="13" width="12.140625" style="16" customWidth="1"/>
    <col min="14" max="14" width="11.5703125" style="16" bestFit="1" customWidth="1"/>
    <col min="15" max="16384" width="9.140625" style="16"/>
  </cols>
  <sheetData>
    <row r="1" spans="1:8" ht="15.75" thickBot="1" x14ac:dyDescent="0.3">
      <c r="A1" s="24" t="s">
        <v>24</v>
      </c>
      <c r="C1" s="25"/>
      <c r="D1" s="25"/>
      <c r="E1" s="25"/>
      <c r="F1" s="25"/>
      <c r="G1" s="25"/>
    </row>
    <row r="2" spans="1:8" ht="15.75" thickBot="1" x14ac:dyDescent="0.3">
      <c r="A2" s="26" t="s">
        <v>42</v>
      </c>
      <c r="B2" s="25"/>
      <c r="C2" s="25"/>
      <c r="D2" s="25"/>
      <c r="E2" s="25"/>
      <c r="F2" s="25"/>
      <c r="G2" s="51" t="s">
        <v>63</v>
      </c>
    </row>
    <row r="3" spans="1:8" x14ac:dyDescent="0.25">
      <c r="A3" s="27"/>
      <c r="B3" s="28"/>
      <c r="C3" s="28"/>
      <c r="D3" s="28"/>
      <c r="E3" s="28"/>
      <c r="F3" s="28"/>
      <c r="G3" s="28"/>
    </row>
    <row r="4" spans="1:8" x14ac:dyDescent="0.25">
      <c r="A4" s="26" t="s">
        <v>28</v>
      </c>
      <c r="B4" s="28"/>
      <c r="C4" s="28"/>
      <c r="D4" s="28"/>
      <c r="E4" s="28"/>
      <c r="F4" s="28"/>
      <c r="G4" s="28"/>
    </row>
    <row r="5" spans="1:8" ht="57.75" x14ac:dyDescent="0.25">
      <c r="A5" s="6" t="s">
        <v>25</v>
      </c>
      <c r="B5" s="4" t="s">
        <v>59</v>
      </c>
      <c r="C5" s="5">
        <v>0.03</v>
      </c>
      <c r="D5" s="4" t="s">
        <v>74</v>
      </c>
      <c r="E5" s="8" t="s">
        <v>43</v>
      </c>
      <c r="F5" s="8" t="s">
        <v>45</v>
      </c>
      <c r="G5" s="4" t="s">
        <v>44</v>
      </c>
    </row>
    <row r="6" spans="1:8" x14ac:dyDescent="0.25">
      <c r="A6" s="1">
        <v>4</v>
      </c>
      <c r="B6" s="49">
        <v>18329</v>
      </c>
      <c r="C6" s="2">
        <f>B6*$C$5</f>
        <v>549.87</v>
      </c>
      <c r="D6" s="2">
        <f t="shared" ref="D6:D51" si="0">IF(C6&lt;250,250-C6,ROUNDUP(C6,0)-C6)</f>
        <v>0.12999999999999545</v>
      </c>
      <c r="E6" s="50">
        <f>SUM(B6:D6)</f>
        <v>18879</v>
      </c>
      <c r="F6" s="50">
        <f>10.42*37*52.143</f>
        <v>20103.212220000001</v>
      </c>
      <c r="G6" s="2">
        <f>F6/37/52.143</f>
        <v>10.42</v>
      </c>
      <c r="H6" s="45"/>
    </row>
    <row r="7" spans="1:8" x14ac:dyDescent="0.25">
      <c r="A7" s="1">
        <v>5</v>
      </c>
      <c r="B7" s="49">
        <v>18329</v>
      </c>
      <c r="C7" s="2">
        <f t="shared" ref="C7:C52" si="1">B7*$C$5</f>
        <v>549.87</v>
      </c>
      <c r="D7" s="2">
        <f t="shared" si="0"/>
        <v>0.12999999999999545</v>
      </c>
      <c r="E7" s="50">
        <f t="shared" ref="E7:E52" si="2">SUM(B7:D7)</f>
        <v>18879</v>
      </c>
      <c r="F7" s="50">
        <f t="shared" ref="F7:F17" si="3">10.42*37*52.143</f>
        <v>20103.212220000001</v>
      </c>
      <c r="G7" s="2">
        <f t="shared" ref="G7:G77" si="4">F7/37/52.143</f>
        <v>10.42</v>
      </c>
      <c r="H7" s="45"/>
    </row>
    <row r="8" spans="1:8" x14ac:dyDescent="0.25">
      <c r="A8" s="1">
        <v>6</v>
      </c>
      <c r="B8" s="49">
        <v>18329</v>
      </c>
      <c r="C8" s="2">
        <f t="shared" si="1"/>
        <v>549.87</v>
      </c>
      <c r="D8" s="2">
        <f t="shared" si="0"/>
        <v>0.12999999999999545</v>
      </c>
      <c r="E8" s="50">
        <f t="shared" si="2"/>
        <v>18879</v>
      </c>
      <c r="F8" s="50">
        <f t="shared" si="3"/>
        <v>20103.212220000001</v>
      </c>
      <c r="G8" s="2">
        <f t="shared" si="4"/>
        <v>10.42</v>
      </c>
      <c r="H8" s="45"/>
    </row>
    <row r="9" spans="1:8" x14ac:dyDescent="0.25">
      <c r="A9" s="1">
        <v>7</v>
      </c>
      <c r="B9" s="49">
        <v>18329</v>
      </c>
      <c r="C9" s="2">
        <f t="shared" si="1"/>
        <v>549.87</v>
      </c>
      <c r="D9" s="2">
        <f t="shared" si="0"/>
        <v>0.12999999999999545</v>
      </c>
      <c r="E9" s="50">
        <f t="shared" si="2"/>
        <v>18879</v>
      </c>
      <c r="F9" s="50">
        <f t="shared" si="3"/>
        <v>20103.212220000001</v>
      </c>
      <c r="G9" s="2">
        <f t="shared" si="4"/>
        <v>10.42</v>
      </c>
      <c r="H9" s="45"/>
    </row>
    <row r="10" spans="1:8" x14ac:dyDescent="0.25">
      <c r="A10" s="1">
        <v>8</v>
      </c>
      <c r="B10" s="49">
        <v>18329</v>
      </c>
      <c r="C10" s="2">
        <f t="shared" si="1"/>
        <v>549.87</v>
      </c>
      <c r="D10" s="2">
        <f t="shared" si="0"/>
        <v>0.12999999999999545</v>
      </c>
      <c r="E10" s="50">
        <f t="shared" si="2"/>
        <v>18879</v>
      </c>
      <c r="F10" s="50">
        <f t="shared" si="3"/>
        <v>20103.212220000001</v>
      </c>
      <c r="G10" s="2">
        <f t="shared" si="4"/>
        <v>10.42</v>
      </c>
      <c r="H10" s="45"/>
    </row>
    <row r="11" spans="1:8" x14ac:dyDescent="0.25">
      <c r="A11" s="1">
        <v>9</v>
      </c>
      <c r="B11" s="49">
        <v>18329</v>
      </c>
      <c r="C11" s="2">
        <f t="shared" si="1"/>
        <v>549.87</v>
      </c>
      <c r="D11" s="2">
        <f t="shared" si="0"/>
        <v>0.12999999999999545</v>
      </c>
      <c r="E11" s="50">
        <f t="shared" si="2"/>
        <v>18879</v>
      </c>
      <c r="F11" s="50">
        <f t="shared" si="3"/>
        <v>20103.212220000001</v>
      </c>
      <c r="G11" s="2">
        <f t="shared" si="4"/>
        <v>10.42</v>
      </c>
      <c r="H11" s="45"/>
    </row>
    <row r="12" spans="1:8" x14ac:dyDescent="0.25">
      <c r="A12" s="1">
        <v>10</v>
      </c>
      <c r="B12" s="49">
        <v>18329</v>
      </c>
      <c r="C12" s="2">
        <f t="shared" si="1"/>
        <v>549.87</v>
      </c>
      <c r="D12" s="2">
        <f t="shared" si="0"/>
        <v>0.12999999999999545</v>
      </c>
      <c r="E12" s="50">
        <f t="shared" si="2"/>
        <v>18879</v>
      </c>
      <c r="F12" s="50">
        <f t="shared" si="3"/>
        <v>20103.212220000001</v>
      </c>
      <c r="G12" s="2">
        <f t="shared" si="4"/>
        <v>10.42</v>
      </c>
      <c r="H12" s="45"/>
    </row>
    <row r="13" spans="1:8" x14ac:dyDescent="0.25">
      <c r="A13" s="1">
        <v>11</v>
      </c>
      <c r="B13" s="49">
        <v>18329</v>
      </c>
      <c r="C13" s="2">
        <f t="shared" si="1"/>
        <v>549.87</v>
      </c>
      <c r="D13" s="2">
        <f t="shared" si="0"/>
        <v>0.12999999999999545</v>
      </c>
      <c r="E13" s="50">
        <f t="shared" si="2"/>
        <v>18879</v>
      </c>
      <c r="F13" s="50">
        <f t="shared" si="3"/>
        <v>20103.212220000001</v>
      </c>
      <c r="G13" s="2">
        <f t="shared" si="4"/>
        <v>10.42</v>
      </c>
      <c r="H13" s="45"/>
    </row>
    <row r="14" spans="1:8" x14ac:dyDescent="0.25">
      <c r="A14" s="1">
        <v>12</v>
      </c>
      <c r="B14" s="49">
        <v>18329</v>
      </c>
      <c r="C14" s="2">
        <f t="shared" si="1"/>
        <v>549.87</v>
      </c>
      <c r="D14" s="2">
        <f t="shared" si="0"/>
        <v>0.12999999999999545</v>
      </c>
      <c r="E14" s="50">
        <f t="shared" si="2"/>
        <v>18879</v>
      </c>
      <c r="F14" s="50">
        <f t="shared" si="3"/>
        <v>20103.212220000001</v>
      </c>
      <c r="G14" s="2">
        <f t="shared" si="4"/>
        <v>10.42</v>
      </c>
      <c r="H14" s="45"/>
    </row>
    <row r="15" spans="1:8" x14ac:dyDescent="0.25">
      <c r="A15" s="1">
        <v>13</v>
      </c>
      <c r="B15" s="49">
        <v>18329</v>
      </c>
      <c r="C15" s="2">
        <f t="shared" si="1"/>
        <v>549.87</v>
      </c>
      <c r="D15" s="2">
        <f t="shared" si="0"/>
        <v>0.12999999999999545</v>
      </c>
      <c r="E15" s="50">
        <f t="shared" si="2"/>
        <v>18879</v>
      </c>
      <c r="F15" s="50">
        <f t="shared" si="3"/>
        <v>20103.212220000001</v>
      </c>
      <c r="G15" s="2">
        <f t="shared" si="4"/>
        <v>10.42</v>
      </c>
      <c r="H15" s="45"/>
    </row>
    <row r="16" spans="1:8" x14ac:dyDescent="0.25">
      <c r="A16" s="1">
        <v>14</v>
      </c>
      <c r="B16" s="2">
        <v>18658</v>
      </c>
      <c r="C16" s="2">
        <f t="shared" si="1"/>
        <v>559.74</v>
      </c>
      <c r="D16" s="2">
        <f t="shared" si="0"/>
        <v>0.25999999999999091</v>
      </c>
      <c r="E16" s="7">
        <f t="shared" si="2"/>
        <v>19218</v>
      </c>
      <c r="F16" s="50">
        <f t="shared" si="3"/>
        <v>20103.212220000001</v>
      </c>
      <c r="G16" s="2">
        <f t="shared" si="4"/>
        <v>10.42</v>
      </c>
      <c r="H16" s="45"/>
    </row>
    <row r="17" spans="1:8" x14ac:dyDescent="0.25">
      <c r="A17" s="1">
        <v>15</v>
      </c>
      <c r="B17" s="2">
        <v>19188</v>
      </c>
      <c r="C17" s="2">
        <f t="shared" si="1"/>
        <v>575.64</v>
      </c>
      <c r="D17" s="2">
        <f t="shared" si="0"/>
        <v>0.36000000000001364</v>
      </c>
      <c r="E17" s="7">
        <f t="shared" si="2"/>
        <v>19764</v>
      </c>
      <c r="F17" s="50">
        <f t="shared" si="3"/>
        <v>20103.212220000001</v>
      </c>
      <c r="G17" s="2">
        <f t="shared" si="4"/>
        <v>10.42</v>
      </c>
      <c r="H17" s="45"/>
    </row>
    <row r="18" spans="1:8" x14ac:dyDescent="0.25">
      <c r="A18" s="1">
        <v>16</v>
      </c>
      <c r="B18" s="2">
        <v>19739</v>
      </c>
      <c r="C18" s="2">
        <f t="shared" si="1"/>
        <v>592.16999999999996</v>
      </c>
      <c r="D18" s="2">
        <f t="shared" si="0"/>
        <v>0.83000000000004093</v>
      </c>
      <c r="E18" s="7">
        <f t="shared" si="2"/>
        <v>20332</v>
      </c>
      <c r="F18" s="7">
        <f t="shared" ref="F18:F77" si="5">E18</f>
        <v>20332</v>
      </c>
      <c r="G18" s="2">
        <f t="shared" si="4"/>
        <v>10.538586454816821</v>
      </c>
      <c r="H18" s="45"/>
    </row>
    <row r="19" spans="1:8" x14ac:dyDescent="0.25">
      <c r="A19" s="1">
        <v>17</v>
      </c>
      <c r="B19" s="2">
        <v>20318</v>
      </c>
      <c r="C19" s="2">
        <f t="shared" si="1"/>
        <v>609.54</v>
      </c>
      <c r="D19" s="2">
        <f t="shared" si="0"/>
        <v>0.46000000000003638</v>
      </c>
      <c r="E19" s="7">
        <f t="shared" si="2"/>
        <v>20928</v>
      </c>
      <c r="F19" s="7">
        <f t="shared" si="5"/>
        <v>20928</v>
      </c>
      <c r="G19" s="2">
        <f t="shared" si="4"/>
        <v>10.847508229707183</v>
      </c>
      <c r="H19" s="45"/>
    </row>
    <row r="20" spans="1:8" x14ac:dyDescent="0.25">
      <c r="A20" s="1">
        <v>18</v>
      </c>
      <c r="B20" s="2">
        <v>20906</v>
      </c>
      <c r="C20" s="2">
        <f t="shared" si="1"/>
        <v>627.17999999999995</v>
      </c>
      <c r="D20" s="2">
        <f t="shared" si="0"/>
        <v>0.82000000000005002</v>
      </c>
      <c r="E20" s="7">
        <f t="shared" si="2"/>
        <v>21534</v>
      </c>
      <c r="F20" s="7">
        <f t="shared" si="5"/>
        <v>21534</v>
      </c>
      <c r="G20" s="2">
        <f t="shared" si="4"/>
        <v>11.161613255854093</v>
      </c>
      <c r="H20" s="45"/>
    </row>
    <row r="21" spans="1:8" x14ac:dyDescent="0.25">
      <c r="A21" s="1">
        <v>19</v>
      </c>
      <c r="B21" s="2">
        <v>21512</v>
      </c>
      <c r="C21" s="2">
        <f t="shared" si="1"/>
        <v>645.36</v>
      </c>
      <c r="D21" s="2">
        <f t="shared" si="0"/>
        <v>0.63999999999998636</v>
      </c>
      <c r="E21" s="7">
        <f t="shared" si="2"/>
        <v>22158</v>
      </c>
      <c r="F21" s="7">
        <f t="shared" si="5"/>
        <v>22158</v>
      </c>
      <c r="G21" s="2">
        <f t="shared" si="4"/>
        <v>11.485048134262794</v>
      </c>
      <c r="H21" s="45"/>
    </row>
    <row r="22" spans="1:8" x14ac:dyDescent="0.25">
      <c r="A22" s="1">
        <v>20</v>
      </c>
      <c r="B22" s="2">
        <v>22064</v>
      </c>
      <c r="C22" s="2">
        <f t="shared" si="1"/>
        <v>661.92</v>
      </c>
      <c r="D22" s="2">
        <f t="shared" si="0"/>
        <v>8.0000000000040927E-2</v>
      </c>
      <c r="E22" s="7">
        <f t="shared" si="2"/>
        <v>22726</v>
      </c>
      <c r="F22" s="7">
        <f t="shared" si="5"/>
        <v>22726</v>
      </c>
      <c r="G22" s="2">
        <f t="shared" si="4"/>
        <v>11.779456805634817</v>
      </c>
      <c r="H22" s="45"/>
    </row>
    <row r="23" spans="1:8" x14ac:dyDescent="0.25">
      <c r="A23" s="1">
        <v>21</v>
      </c>
      <c r="B23" s="2">
        <v>22706</v>
      </c>
      <c r="C23" s="2">
        <f t="shared" si="1"/>
        <v>681.18</v>
      </c>
      <c r="D23" s="2">
        <f t="shared" si="0"/>
        <v>0.82000000000005002</v>
      </c>
      <c r="E23" s="7">
        <f t="shared" si="2"/>
        <v>23388</v>
      </c>
      <c r="F23" s="7">
        <f t="shared" si="5"/>
        <v>23388</v>
      </c>
      <c r="G23" s="2">
        <f t="shared" si="4"/>
        <v>12.122588038818405</v>
      </c>
      <c r="H23" s="45"/>
    </row>
    <row r="24" spans="1:8" x14ac:dyDescent="0.25">
      <c r="A24" s="1">
        <v>22</v>
      </c>
      <c r="B24" s="2">
        <v>23369</v>
      </c>
      <c r="C24" s="2">
        <f t="shared" si="1"/>
        <v>701.06999999999994</v>
      </c>
      <c r="D24" s="2">
        <f t="shared" si="0"/>
        <v>0.93000000000006366</v>
      </c>
      <c r="E24" s="7">
        <f t="shared" si="2"/>
        <v>24071</v>
      </c>
      <c r="F24" s="7">
        <f t="shared" si="5"/>
        <v>24071</v>
      </c>
      <c r="G24" s="2">
        <f t="shared" si="4"/>
        <v>12.476604099640749</v>
      </c>
      <c r="H24" s="45"/>
    </row>
    <row r="25" spans="1:8" x14ac:dyDescent="0.25">
      <c r="A25" s="1">
        <v>23</v>
      </c>
      <c r="B25" s="2">
        <v>24060</v>
      </c>
      <c r="C25" s="2">
        <f t="shared" si="1"/>
        <v>721.8</v>
      </c>
      <c r="D25" s="2">
        <f t="shared" si="0"/>
        <v>0.20000000000004547</v>
      </c>
      <c r="E25" s="7">
        <f t="shared" si="2"/>
        <v>24782</v>
      </c>
      <c r="F25" s="7">
        <f t="shared" si="5"/>
        <v>24782</v>
      </c>
      <c r="G25" s="2">
        <f t="shared" si="4"/>
        <v>12.845133263981431</v>
      </c>
      <c r="H25" s="45"/>
    </row>
    <row r="26" spans="1:8" x14ac:dyDescent="0.25">
      <c r="A26" s="1">
        <v>24</v>
      </c>
      <c r="B26" s="2">
        <v>24760</v>
      </c>
      <c r="C26" s="2">
        <f t="shared" si="1"/>
        <v>742.8</v>
      </c>
      <c r="D26" s="2">
        <f t="shared" si="0"/>
        <v>0.20000000000004547</v>
      </c>
      <c r="E26" s="7">
        <f t="shared" si="2"/>
        <v>25503</v>
      </c>
      <c r="F26" s="7">
        <f t="shared" si="5"/>
        <v>25503</v>
      </c>
      <c r="G26" s="2">
        <f t="shared" si="4"/>
        <v>13.218845679578665</v>
      </c>
      <c r="H26" s="45"/>
    </row>
    <row r="27" spans="1:8" x14ac:dyDescent="0.25">
      <c r="A27" s="1">
        <v>25</v>
      </c>
      <c r="B27" s="2">
        <v>25484</v>
      </c>
      <c r="C27" s="2">
        <f t="shared" si="1"/>
        <v>764.52</v>
      </c>
      <c r="D27" s="2">
        <f t="shared" si="0"/>
        <v>0.48000000000001819</v>
      </c>
      <c r="E27" s="7">
        <f t="shared" si="2"/>
        <v>26249</v>
      </c>
      <c r="F27" s="7">
        <f t="shared" si="5"/>
        <v>26249</v>
      </c>
      <c r="G27" s="2">
        <f t="shared" si="4"/>
        <v>13.60551622331727</v>
      </c>
      <c r="H27" s="45"/>
    </row>
    <row r="28" spans="1:8" x14ac:dyDescent="0.25">
      <c r="A28" s="1">
        <v>26</v>
      </c>
      <c r="B28" s="2">
        <v>26245</v>
      </c>
      <c r="C28" s="2">
        <f t="shared" si="1"/>
        <v>787.35</v>
      </c>
      <c r="D28" s="2">
        <f t="shared" si="0"/>
        <v>0.64999999999997726</v>
      </c>
      <c r="E28" s="7">
        <f t="shared" si="2"/>
        <v>27033</v>
      </c>
      <c r="F28" s="7">
        <f t="shared" si="5"/>
        <v>27033</v>
      </c>
      <c r="G28" s="2">
        <f t="shared" si="4"/>
        <v>14.011883121830767</v>
      </c>
      <c r="H28" s="45"/>
    </row>
    <row r="29" spans="1:8" x14ac:dyDescent="0.25">
      <c r="A29" s="1">
        <v>27</v>
      </c>
      <c r="B29" s="2">
        <v>27032</v>
      </c>
      <c r="C29" s="2">
        <f t="shared" si="1"/>
        <v>810.95999999999992</v>
      </c>
      <c r="D29" s="2">
        <f t="shared" si="0"/>
        <v>4.0000000000077307E-2</v>
      </c>
      <c r="E29" s="7">
        <f t="shared" si="2"/>
        <v>27843</v>
      </c>
      <c r="F29" s="7">
        <f t="shared" si="5"/>
        <v>27843</v>
      </c>
      <c r="G29" s="2">
        <f t="shared" si="4"/>
        <v>14.43172647361129</v>
      </c>
      <c r="H29" s="45"/>
    </row>
    <row r="30" spans="1:8" x14ac:dyDescent="0.25">
      <c r="A30" s="1">
        <v>28</v>
      </c>
      <c r="B30" s="2">
        <v>27839</v>
      </c>
      <c r="C30" s="2">
        <f t="shared" si="1"/>
        <v>835.17</v>
      </c>
      <c r="D30" s="2">
        <f t="shared" si="0"/>
        <v>0.83000000000004093</v>
      </c>
      <c r="E30" s="7">
        <f t="shared" si="2"/>
        <v>28675</v>
      </c>
      <c r="F30" s="7">
        <f t="shared" si="5"/>
        <v>28675</v>
      </c>
      <c r="G30" s="2">
        <f t="shared" si="4"/>
        <v>14.862972978156224</v>
      </c>
      <c r="H30" s="45"/>
    </row>
    <row r="31" spans="1:8" x14ac:dyDescent="0.25">
      <c r="A31" s="1">
        <v>29</v>
      </c>
      <c r="B31" s="2">
        <v>28677</v>
      </c>
      <c r="C31" s="2">
        <f t="shared" si="1"/>
        <v>860.31</v>
      </c>
      <c r="D31" s="2">
        <f t="shared" si="0"/>
        <v>0.69000000000005457</v>
      </c>
      <c r="E31" s="7">
        <f t="shared" si="2"/>
        <v>29538</v>
      </c>
      <c r="F31" s="7">
        <f t="shared" si="5"/>
        <v>29538</v>
      </c>
      <c r="G31" s="2">
        <f t="shared" si="4"/>
        <v>15.310287561596462</v>
      </c>
      <c r="H31" s="45"/>
    </row>
    <row r="32" spans="1:8" x14ac:dyDescent="0.25">
      <c r="A32" s="1">
        <v>30</v>
      </c>
      <c r="B32" s="2">
        <v>29534</v>
      </c>
      <c r="C32" s="2">
        <f t="shared" si="1"/>
        <v>886.02</v>
      </c>
      <c r="D32" s="2">
        <f t="shared" si="0"/>
        <v>0.98000000000001819</v>
      </c>
      <c r="E32" s="7">
        <f t="shared" si="2"/>
        <v>30421</v>
      </c>
      <c r="F32" s="7">
        <f t="shared" si="5"/>
        <v>30421</v>
      </c>
      <c r="G32" s="2">
        <f t="shared" si="4"/>
        <v>15.767968647549798</v>
      </c>
      <c r="H32" s="45"/>
    </row>
    <row r="33" spans="1:8" x14ac:dyDescent="0.25">
      <c r="A33" s="1">
        <v>31</v>
      </c>
      <c r="B33" s="2">
        <v>30415</v>
      </c>
      <c r="C33" s="2">
        <f t="shared" si="1"/>
        <v>912.44999999999993</v>
      </c>
      <c r="D33" s="2">
        <f t="shared" si="0"/>
        <v>0.55000000000006821</v>
      </c>
      <c r="E33" s="7">
        <f t="shared" si="2"/>
        <v>31328</v>
      </c>
      <c r="F33" s="7">
        <f t="shared" si="5"/>
        <v>31328</v>
      </c>
      <c r="G33" s="2">
        <f t="shared" si="4"/>
        <v>16.238089536518856</v>
      </c>
      <c r="H33" s="45"/>
    </row>
    <row r="34" spans="1:8" x14ac:dyDescent="0.25">
      <c r="A34" s="1">
        <v>32</v>
      </c>
      <c r="B34" s="2">
        <v>31333</v>
      </c>
      <c r="C34" s="2">
        <f t="shared" si="1"/>
        <v>939.99</v>
      </c>
      <c r="D34" s="2">
        <f t="shared" si="0"/>
        <v>9.9999999999909051E-3</v>
      </c>
      <c r="E34" s="7">
        <f t="shared" si="2"/>
        <v>32273</v>
      </c>
      <c r="F34" s="7">
        <f t="shared" si="5"/>
        <v>32273</v>
      </c>
      <c r="G34" s="2">
        <f t="shared" si="4"/>
        <v>16.727906780262799</v>
      </c>
      <c r="H34" s="45"/>
    </row>
    <row r="35" spans="1:8" x14ac:dyDescent="0.25">
      <c r="A35" s="1">
        <v>33</v>
      </c>
      <c r="B35" s="2">
        <v>32263</v>
      </c>
      <c r="C35" s="2">
        <f t="shared" si="1"/>
        <v>967.89</v>
      </c>
      <c r="D35" s="2">
        <f t="shared" si="0"/>
        <v>0.11000000000001364</v>
      </c>
      <c r="E35" s="7">
        <f t="shared" si="2"/>
        <v>33231</v>
      </c>
      <c r="F35" s="7">
        <f t="shared" si="5"/>
        <v>33231</v>
      </c>
      <c r="G35" s="2">
        <f t="shared" si="4"/>
        <v>17.224462250640261</v>
      </c>
      <c r="H35" s="45"/>
    </row>
    <row r="36" spans="1:8" x14ac:dyDescent="0.25">
      <c r="A36" s="1">
        <v>34</v>
      </c>
      <c r="B36" s="2">
        <v>33234</v>
      </c>
      <c r="C36" s="2">
        <f t="shared" si="1"/>
        <v>997.02</v>
      </c>
      <c r="D36" s="2">
        <f t="shared" si="0"/>
        <v>0.98000000000001819</v>
      </c>
      <c r="E36" s="7">
        <f t="shared" si="2"/>
        <v>34232</v>
      </c>
      <c r="F36" s="7">
        <f t="shared" si="5"/>
        <v>34232</v>
      </c>
      <c r="G36" s="2">
        <f t="shared" si="4"/>
        <v>17.743305701420883</v>
      </c>
      <c r="H36" s="45"/>
    </row>
    <row r="37" spans="1:8" x14ac:dyDescent="0.25">
      <c r="A37" s="1">
        <v>35</v>
      </c>
      <c r="B37" s="2">
        <v>34219</v>
      </c>
      <c r="C37" s="2">
        <f t="shared" si="1"/>
        <v>1026.57</v>
      </c>
      <c r="D37" s="2">
        <f t="shared" si="0"/>
        <v>0.43000000000006366</v>
      </c>
      <c r="E37" s="7">
        <f t="shared" si="2"/>
        <v>35246</v>
      </c>
      <c r="F37" s="7">
        <f t="shared" si="5"/>
        <v>35246</v>
      </c>
      <c r="G37" s="2">
        <f t="shared" si="4"/>
        <v>18.268887378835021</v>
      </c>
      <c r="H37" s="45"/>
    </row>
    <row r="38" spans="1:8" x14ac:dyDescent="0.25">
      <c r="A38" s="1">
        <v>36</v>
      </c>
      <c r="B38" s="2">
        <v>35248</v>
      </c>
      <c r="C38" s="2">
        <f t="shared" si="1"/>
        <v>1057.44</v>
      </c>
      <c r="D38" s="2">
        <f t="shared" si="0"/>
        <v>0.55999999999994543</v>
      </c>
      <c r="E38" s="7">
        <f t="shared" si="2"/>
        <v>36306</v>
      </c>
      <c r="F38" s="7">
        <f t="shared" si="5"/>
        <v>36306</v>
      </c>
      <c r="G38" s="2">
        <f t="shared" si="4"/>
        <v>18.818312012029288</v>
      </c>
      <c r="H38" s="45"/>
    </row>
    <row r="39" spans="1:8" x14ac:dyDescent="0.25">
      <c r="A39" s="1">
        <v>37</v>
      </c>
      <c r="B39" s="2">
        <v>36299</v>
      </c>
      <c r="C39" s="2">
        <f t="shared" si="1"/>
        <v>1088.97</v>
      </c>
      <c r="D39" s="2">
        <f t="shared" si="0"/>
        <v>2.9999999999972715E-2</v>
      </c>
      <c r="E39" s="7">
        <f t="shared" si="2"/>
        <v>37388</v>
      </c>
      <c r="F39" s="7">
        <f t="shared" si="5"/>
        <v>37388</v>
      </c>
      <c r="G39" s="2">
        <f t="shared" si="4"/>
        <v>19.379139797987964</v>
      </c>
      <c r="H39" s="45"/>
    </row>
    <row r="40" spans="1:8" x14ac:dyDescent="0.25">
      <c r="A40" s="1">
        <v>38</v>
      </c>
      <c r="B40" s="2">
        <v>37391</v>
      </c>
      <c r="C40" s="2">
        <f t="shared" si="1"/>
        <v>1121.73</v>
      </c>
      <c r="D40" s="2">
        <f t="shared" si="0"/>
        <v>0.26999999999998181</v>
      </c>
      <c r="E40" s="7">
        <f t="shared" si="2"/>
        <v>38513</v>
      </c>
      <c r="F40" s="7">
        <f t="shared" si="5"/>
        <v>38513</v>
      </c>
      <c r="G40" s="2">
        <f t="shared" si="4"/>
        <v>19.962255564349803</v>
      </c>
      <c r="H40" s="45"/>
    </row>
    <row r="41" spans="1:8" x14ac:dyDescent="0.25">
      <c r="A41" s="1">
        <v>39</v>
      </c>
      <c r="B41" s="2">
        <v>38513</v>
      </c>
      <c r="C41" s="2">
        <f t="shared" si="1"/>
        <v>1155.3899999999999</v>
      </c>
      <c r="D41" s="2">
        <f t="shared" si="0"/>
        <v>0.61000000000012733</v>
      </c>
      <c r="E41" s="7">
        <f t="shared" si="2"/>
        <v>39669</v>
      </c>
      <c r="F41" s="7">
        <f t="shared" si="5"/>
        <v>39669</v>
      </c>
      <c r="G41" s="2">
        <f t="shared" si="4"/>
        <v>20.561439409606951</v>
      </c>
      <c r="H41" s="45"/>
    </row>
    <row r="42" spans="1:8" x14ac:dyDescent="0.25">
      <c r="A42" s="1">
        <v>40</v>
      </c>
      <c r="B42" s="2">
        <v>39665</v>
      </c>
      <c r="C42" s="2">
        <f t="shared" si="1"/>
        <v>1189.95</v>
      </c>
      <c r="D42" s="2">
        <f t="shared" si="0"/>
        <v>4.9999999999954525E-2</v>
      </c>
      <c r="E42" s="7">
        <f t="shared" si="2"/>
        <v>40855</v>
      </c>
      <c r="F42" s="7">
        <f t="shared" si="5"/>
        <v>40855</v>
      </c>
      <c r="G42" s="2">
        <f t="shared" si="4"/>
        <v>21.176173008633739</v>
      </c>
      <c r="H42" s="45"/>
    </row>
    <row r="43" spans="1:8" x14ac:dyDescent="0.25">
      <c r="A43" s="1">
        <v>41</v>
      </c>
      <c r="B43" s="2">
        <v>40849</v>
      </c>
      <c r="C43" s="2">
        <f t="shared" si="1"/>
        <v>1225.47</v>
      </c>
      <c r="D43" s="2">
        <f t="shared" si="0"/>
        <v>0.52999999999997272</v>
      </c>
      <c r="E43" s="7">
        <f t="shared" si="2"/>
        <v>42075</v>
      </c>
      <c r="F43" s="7">
        <f t="shared" si="5"/>
        <v>42075</v>
      </c>
      <c r="G43" s="2">
        <f t="shared" si="4"/>
        <v>21.808529661932802</v>
      </c>
      <c r="H43" s="45"/>
    </row>
    <row r="44" spans="1:8" x14ac:dyDescent="0.25">
      <c r="A44" s="1">
        <v>42</v>
      </c>
      <c r="B44" s="2">
        <v>42073</v>
      </c>
      <c r="C44" s="2">
        <f t="shared" si="1"/>
        <v>1262.19</v>
      </c>
      <c r="D44" s="2">
        <f t="shared" si="0"/>
        <v>0.80999999999994543</v>
      </c>
      <c r="E44" s="7">
        <f t="shared" si="2"/>
        <v>43336</v>
      </c>
      <c r="F44" s="7">
        <f t="shared" si="5"/>
        <v>43336</v>
      </c>
      <c r="G44" s="2">
        <f t="shared" si="4"/>
        <v>22.46213764538372</v>
      </c>
      <c r="H44" s="45"/>
    </row>
    <row r="45" spans="1:8" x14ac:dyDescent="0.25">
      <c r="A45" s="1">
        <v>43</v>
      </c>
      <c r="B45" s="2">
        <v>43338</v>
      </c>
      <c r="C45" s="2">
        <f t="shared" si="1"/>
        <v>1300.1399999999999</v>
      </c>
      <c r="D45" s="2">
        <f t="shared" si="0"/>
        <v>0.86000000000012733</v>
      </c>
      <c r="E45" s="7">
        <f t="shared" si="2"/>
        <v>44639</v>
      </c>
      <c r="F45" s="7">
        <f t="shared" si="5"/>
        <v>44639</v>
      </c>
      <c r="G45" s="2">
        <f t="shared" si="4"/>
        <v>23.137515284112141</v>
      </c>
      <c r="H45" s="45"/>
    </row>
    <row r="46" spans="1:8" x14ac:dyDescent="0.25">
      <c r="A46" s="1">
        <v>44</v>
      </c>
      <c r="B46" s="2">
        <v>44626</v>
      </c>
      <c r="C46" s="2">
        <f t="shared" si="1"/>
        <v>1338.78</v>
      </c>
      <c r="D46" s="2">
        <f t="shared" si="0"/>
        <v>0.22000000000002728</v>
      </c>
      <c r="E46" s="7">
        <f t="shared" si="2"/>
        <v>45965</v>
      </c>
      <c r="F46" s="7">
        <f t="shared" si="5"/>
        <v>45965</v>
      </c>
      <c r="G46" s="2">
        <f t="shared" si="4"/>
        <v>23.824814400730631</v>
      </c>
      <c r="H46" s="45"/>
    </row>
    <row r="47" spans="1:8" x14ac:dyDescent="0.25">
      <c r="A47" s="1">
        <v>45</v>
      </c>
      <c r="B47" s="2">
        <v>45965</v>
      </c>
      <c r="C47" s="2">
        <f t="shared" si="1"/>
        <v>1378.95</v>
      </c>
      <c r="D47" s="2">
        <f t="shared" si="0"/>
        <v>4.9999999999954525E-2</v>
      </c>
      <c r="E47" s="7">
        <f t="shared" si="2"/>
        <v>47344</v>
      </c>
      <c r="F47" s="7">
        <f t="shared" si="5"/>
        <v>47344</v>
      </c>
      <c r="G47" s="2">
        <f t="shared" si="4"/>
        <v>24.539584749008831</v>
      </c>
      <c r="H47" s="45"/>
    </row>
    <row r="48" spans="1:8" x14ac:dyDescent="0.25">
      <c r="A48" s="1">
        <v>46</v>
      </c>
      <c r="B48" s="2">
        <v>47347</v>
      </c>
      <c r="C48" s="2">
        <f t="shared" si="1"/>
        <v>1420.4099999999999</v>
      </c>
      <c r="D48" s="2">
        <f t="shared" si="0"/>
        <v>0.59000000000014552</v>
      </c>
      <c r="E48" s="7">
        <f t="shared" si="2"/>
        <v>48768</v>
      </c>
      <c r="F48" s="7">
        <f t="shared" si="5"/>
        <v>48768</v>
      </c>
      <c r="G48" s="2">
        <f t="shared" si="4"/>
        <v>25.277679727941507</v>
      </c>
      <c r="H48" s="45"/>
    </row>
    <row r="49" spans="1:14" x14ac:dyDescent="0.25">
      <c r="A49" s="1">
        <v>47</v>
      </c>
      <c r="B49" s="2">
        <v>48758</v>
      </c>
      <c r="C49" s="2">
        <f t="shared" si="1"/>
        <v>1462.74</v>
      </c>
      <c r="D49" s="2">
        <f t="shared" si="0"/>
        <v>0.25999999999999091</v>
      </c>
      <c r="E49" s="7">
        <f t="shared" si="2"/>
        <v>50221</v>
      </c>
      <c r="F49" s="7">
        <f t="shared" si="5"/>
        <v>50221</v>
      </c>
      <c r="G49" s="2">
        <f t="shared" si="4"/>
        <v>26.030806135518176</v>
      </c>
      <c r="H49" s="45"/>
    </row>
    <row r="50" spans="1:14" x14ac:dyDescent="0.25">
      <c r="A50" s="1">
        <v>48</v>
      </c>
      <c r="B50" s="2">
        <v>50221</v>
      </c>
      <c r="C50" s="2">
        <f t="shared" si="1"/>
        <v>1506.6299999999999</v>
      </c>
      <c r="D50" s="2">
        <f t="shared" si="0"/>
        <v>0.37000000000011823</v>
      </c>
      <c r="E50" s="7">
        <f t="shared" si="2"/>
        <v>51728</v>
      </c>
      <c r="F50" s="7">
        <f t="shared" si="5"/>
        <v>51728</v>
      </c>
      <c r="G50" s="2">
        <f t="shared" si="4"/>
        <v>26.811922099880213</v>
      </c>
      <c r="H50" s="45"/>
    </row>
    <row r="51" spans="1:14" x14ac:dyDescent="0.25">
      <c r="A51" s="1">
        <v>49</v>
      </c>
      <c r="B51" s="2">
        <v>51724</v>
      </c>
      <c r="C51" s="2">
        <f t="shared" si="1"/>
        <v>1551.72</v>
      </c>
      <c r="D51" s="2">
        <f t="shared" si="0"/>
        <v>0.27999999999997272</v>
      </c>
      <c r="E51" s="7">
        <f t="shared" si="2"/>
        <v>53276</v>
      </c>
      <c r="F51" s="7">
        <f t="shared" si="5"/>
        <v>53276</v>
      </c>
      <c r="G51" s="2">
        <f t="shared" si="4"/>
        <v>27.614289394394106</v>
      </c>
      <c r="H51" s="45"/>
    </row>
    <row r="52" spans="1:14" x14ac:dyDescent="0.25">
      <c r="A52" s="1">
        <v>50</v>
      </c>
      <c r="B52" s="2">
        <v>53272</v>
      </c>
      <c r="C52" s="2">
        <f t="shared" si="1"/>
        <v>1598.1599999999999</v>
      </c>
      <c r="D52" s="2">
        <f>IF(C52&lt;250,250-C52,ROUNDUP(C52,0)-C52)</f>
        <v>0.84000000000014552</v>
      </c>
      <c r="E52" s="7">
        <f t="shared" si="2"/>
        <v>54871</v>
      </c>
      <c r="F52" s="7">
        <f t="shared" si="5"/>
        <v>54871</v>
      </c>
      <c r="G52" s="2">
        <f t="shared" si="4"/>
        <v>28.441017969813782</v>
      </c>
      <c r="H52" s="45"/>
    </row>
    <row r="53" spans="1:14" x14ac:dyDescent="0.25">
      <c r="A53" s="9"/>
      <c r="B53" s="10"/>
      <c r="C53" s="10"/>
      <c r="D53" s="10"/>
      <c r="E53" s="10"/>
      <c r="F53" s="10"/>
      <c r="G53" s="10"/>
    </row>
    <row r="54" spans="1:14" x14ac:dyDescent="0.25">
      <c r="A54" s="12" t="s">
        <v>27</v>
      </c>
      <c r="B54" s="11"/>
      <c r="C54" s="11"/>
      <c r="D54" s="11"/>
      <c r="E54" s="11"/>
      <c r="F54" s="11"/>
      <c r="G54" s="11"/>
    </row>
    <row r="55" spans="1:14" ht="30" x14ac:dyDescent="0.25">
      <c r="A55" s="6" t="s">
        <v>25</v>
      </c>
      <c r="B55" s="4" t="s">
        <v>60</v>
      </c>
      <c r="C55" s="5">
        <v>0.03</v>
      </c>
      <c r="D55" s="4" t="s">
        <v>74</v>
      </c>
      <c r="E55" s="8" t="str">
        <f>$E$5</f>
        <v>Salary from 01/12/22</v>
      </c>
      <c r="F55" s="8" t="str">
        <f>$F$5</f>
        <v>Salary at 01/04/23 (NMW)</v>
      </c>
      <c r="G55" s="36" t="s">
        <v>44</v>
      </c>
      <c r="H55" s="42" t="s">
        <v>46</v>
      </c>
      <c r="I55" s="42" t="s">
        <v>58</v>
      </c>
      <c r="J55" s="43">
        <v>44652</v>
      </c>
      <c r="K55" s="54" t="s">
        <v>72</v>
      </c>
      <c r="L55" s="54">
        <v>44896</v>
      </c>
      <c r="M55" s="54">
        <v>45017</v>
      </c>
      <c r="N55" s="43"/>
    </row>
    <row r="56" spans="1:14" x14ac:dyDescent="0.25">
      <c r="A56" s="56" t="s">
        <v>35</v>
      </c>
      <c r="B56" s="2">
        <v>11130.393410000001</v>
      </c>
      <c r="C56" s="2">
        <f>B56*$C$5</f>
        <v>333.91180230000003</v>
      </c>
      <c r="D56" s="2">
        <f>IF(C56&lt;250,250-C56,ROUNDUP(C56,0)-C56)</f>
        <v>8.8197699999966517E-2</v>
      </c>
      <c r="E56" s="7">
        <f>SUM(B56:D56)</f>
        <v>11464.393410000001</v>
      </c>
      <c r="F56" s="7">
        <v>11464.39</v>
      </c>
      <c r="G56" s="37">
        <f>F56/37/52.143</f>
        <v>5.9422813873075651</v>
      </c>
      <c r="H56" s="40">
        <v>9279.8897099999995</v>
      </c>
      <c r="I56" s="40">
        <f>M56*37*52.143</f>
        <v>10186.656480000001</v>
      </c>
      <c r="J56" s="16">
        <v>4.8099999999999996</v>
      </c>
      <c r="K56" s="55">
        <v>5.77</v>
      </c>
      <c r="L56" s="57">
        <v>5.94</v>
      </c>
      <c r="M56" s="55">
        <v>5.28</v>
      </c>
    </row>
    <row r="57" spans="1:14" x14ac:dyDescent="0.25">
      <c r="A57" s="56" t="s">
        <v>36</v>
      </c>
      <c r="B57" s="2">
        <v>13349</v>
      </c>
      <c r="C57" s="2">
        <f>B57*$C$5</f>
        <v>400.46999999999997</v>
      </c>
      <c r="D57" s="2">
        <f>IF(C57&lt;250,250-C57,ROUNDUP(C57,0)-C57)</f>
        <v>0.53000000000002956</v>
      </c>
      <c r="E57" s="7">
        <f>SUM(B57:D57)</f>
        <v>13750</v>
      </c>
      <c r="F57" s="50">
        <f>7.49*37*52.143</f>
        <v>14450.389590000001</v>
      </c>
      <c r="G57" s="37">
        <f t="shared" si="4"/>
        <v>7.49</v>
      </c>
      <c r="H57" s="40">
        <v>13177.05753</v>
      </c>
      <c r="I57" s="40">
        <f>M57*37*52.143</f>
        <v>14450.389590000001</v>
      </c>
      <c r="J57" s="16">
        <v>6.83</v>
      </c>
      <c r="K57" s="55">
        <v>6.92</v>
      </c>
      <c r="L57" s="57">
        <v>7.12</v>
      </c>
      <c r="M57" s="58">
        <v>7.49</v>
      </c>
    </row>
    <row r="58" spans="1:14" x14ac:dyDescent="0.25">
      <c r="A58" s="56" t="s">
        <v>40</v>
      </c>
      <c r="B58" s="2">
        <v>17710.891379999997</v>
      </c>
      <c r="C58" s="2">
        <f>B58*$C$5</f>
        <v>531.32674139999995</v>
      </c>
      <c r="D58" s="2">
        <f>IF(C58&lt;250,250-C58,ROUNDUP(C58,0)-C58)</f>
        <v>0.67325860000005378</v>
      </c>
      <c r="E58" s="7">
        <f>SUM(B58:D58)</f>
        <v>18242.891379999997</v>
      </c>
      <c r="F58" s="50">
        <f>10.18*37*52.143</f>
        <v>19640.182379999998</v>
      </c>
      <c r="G58" s="37">
        <f>F58/37/52.143</f>
        <v>10.18</v>
      </c>
      <c r="H58" s="40">
        <v>17710.891379999997</v>
      </c>
      <c r="I58" s="40">
        <f>M58*37*52.143</f>
        <v>19640.182379999998</v>
      </c>
      <c r="J58" s="16">
        <v>9.18</v>
      </c>
      <c r="K58" s="55">
        <v>9.18</v>
      </c>
      <c r="L58" s="57">
        <v>9.4600000000000009</v>
      </c>
      <c r="M58" s="58">
        <v>10.18</v>
      </c>
    </row>
    <row r="59" spans="1:14" x14ac:dyDescent="0.25">
      <c r="A59" s="56" t="s">
        <v>73</v>
      </c>
      <c r="B59" s="2">
        <v>18328.264500000001</v>
      </c>
      <c r="C59" s="2">
        <f>B59*$C$5</f>
        <v>549.84793500000001</v>
      </c>
      <c r="D59" s="2">
        <f>IF(C59&lt;250,250-C59,ROUNDUP(C59,0)-C59)</f>
        <v>0.15206499999999323</v>
      </c>
      <c r="E59" s="7">
        <f>SUM(B59:D59)</f>
        <v>18878.264500000001</v>
      </c>
      <c r="F59" s="50">
        <f>10.42*37*52.143</f>
        <v>20103.212220000001</v>
      </c>
      <c r="G59" s="37">
        <f>F59/37/52.143</f>
        <v>10.42</v>
      </c>
      <c r="H59" s="40">
        <v>18328.264500000001</v>
      </c>
      <c r="I59" s="40">
        <f>M59*37*52.143</f>
        <v>20103.212220000001</v>
      </c>
      <c r="J59" s="16">
        <v>9.5</v>
      </c>
      <c r="K59" s="55">
        <v>9.5</v>
      </c>
      <c r="L59" s="57">
        <v>9.7799999999999994</v>
      </c>
      <c r="M59" s="58">
        <v>10.42</v>
      </c>
    </row>
    <row r="60" spans="1:14" x14ac:dyDescent="0.25">
      <c r="A60" s="9"/>
      <c r="B60" s="10"/>
      <c r="C60" s="10"/>
      <c r="D60" s="10"/>
      <c r="E60" s="10"/>
      <c r="F60" s="10"/>
      <c r="G60" s="10"/>
    </row>
    <row r="61" spans="1:14" x14ac:dyDescent="0.25">
      <c r="A61" s="12" t="s">
        <v>26</v>
      </c>
      <c r="B61" s="11"/>
      <c r="C61" s="11"/>
      <c r="D61" s="11"/>
      <c r="E61" s="11"/>
      <c r="F61" s="11"/>
      <c r="G61" s="11"/>
    </row>
    <row r="62" spans="1:14" ht="30" x14ac:dyDescent="0.25">
      <c r="A62" s="6" t="s">
        <v>25</v>
      </c>
      <c r="B62" s="4" t="s">
        <v>61</v>
      </c>
      <c r="C62" s="5">
        <v>0.03</v>
      </c>
      <c r="D62" s="4" t="s">
        <v>74</v>
      </c>
      <c r="E62" s="8" t="str">
        <f>$E$5</f>
        <v>Salary from 01/12/22</v>
      </c>
      <c r="F62" s="8" t="str">
        <f>$F$5</f>
        <v>Salary at 01/04/23 (NMW)</v>
      </c>
      <c r="G62" s="36" t="s">
        <v>38</v>
      </c>
      <c r="H62" s="31"/>
      <c r="I62" s="31"/>
      <c r="J62" s="31"/>
      <c r="K62" s="31"/>
      <c r="L62" s="31"/>
    </row>
    <row r="63" spans="1:14" x14ac:dyDescent="0.25">
      <c r="A63" s="1" t="s">
        <v>67</v>
      </c>
      <c r="B63" s="4">
        <v>40000</v>
      </c>
      <c r="C63" s="2">
        <f t="shared" ref="C63:C75" si="6">B63*$C$5</f>
        <v>1200</v>
      </c>
      <c r="D63" s="2">
        <f t="shared" ref="D63:D75" si="7">IF(C63&lt;250,250-C63,ROUNDUP(C63,0))-C63</f>
        <v>0</v>
      </c>
      <c r="E63" s="7">
        <f t="shared" ref="E63:E75" si="8">SUM(B63:D63)</f>
        <v>41200</v>
      </c>
      <c r="F63" s="7">
        <f t="shared" ref="F63:F75" si="9">E63</f>
        <v>41200</v>
      </c>
      <c r="G63" s="2">
        <f t="shared" ref="G63:G75" si="10">F63/37/52.143</f>
        <v>21.354995176984705</v>
      </c>
      <c r="H63" s="31"/>
      <c r="I63" s="31"/>
      <c r="J63" s="31"/>
      <c r="K63" s="31"/>
      <c r="L63" s="31"/>
    </row>
    <row r="64" spans="1:14" x14ac:dyDescent="0.25">
      <c r="A64" s="1" t="s">
        <v>0</v>
      </c>
      <c r="B64" s="2">
        <v>51005</v>
      </c>
      <c r="C64" s="2">
        <f t="shared" si="6"/>
        <v>1530.1499999999999</v>
      </c>
      <c r="D64" s="2">
        <f t="shared" si="7"/>
        <v>0.85000000000013642</v>
      </c>
      <c r="E64" s="7">
        <f t="shared" si="8"/>
        <v>52536</v>
      </c>
      <c r="F64" s="7">
        <f t="shared" si="9"/>
        <v>52536</v>
      </c>
      <c r="G64" s="2">
        <f t="shared" si="10"/>
        <v>27.23072880140943</v>
      </c>
      <c r="H64" s="31"/>
      <c r="I64" s="31"/>
      <c r="J64" s="31"/>
      <c r="K64" s="31"/>
      <c r="L64" s="31"/>
    </row>
    <row r="65" spans="1:13" x14ac:dyDescent="0.25">
      <c r="A65" s="1" t="s">
        <v>64</v>
      </c>
      <c r="B65" s="2">
        <v>52095.6</v>
      </c>
      <c r="C65" s="2">
        <f>B65*$C$5</f>
        <v>1562.8679999999999</v>
      </c>
      <c r="D65" s="2">
        <f>IF(C65&lt;250,250-C65,ROUNDUP(C65,0))-C65</f>
        <v>0.13200000000006185</v>
      </c>
      <c r="E65" s="7">
        <f>SUM(B65:D65)</f>
        <v>53658.6</v>
      </c>
      <c r="F65" s="7">
        <f>E65</f>
        <v>53658.6</v>
      </c>
      <c r="G65" s="2">
        <f>F65/37/52.143</f>
        <v>27.812600587469699</v>
      </c>
      <c r="H65" s="31"/>
      <c r="I65" s="31"/>
      <c r="J65" s="31"/>
      <c r="K65" s="31"/>
      <c r="L65" s="31"/>
    </row>
    <row r="66" spans="1:13" x14ac:dyDescent="0.25">
      <c r="A66" s="47" t="s">
        <v>69</v>
      </c>
      <c r="B66" s="48">
        <v>54005</v>
      </c>
      <c r="C66" s="2">
        <f t="shared" si="6"/>
        <v>1620.1499999999999</v>
      </c>
      <c r="D66" s="2">
        <f t="shared" si="7"/>
        <v>0.85000000000013642</v>
      </c>
      <c r="E66" s="7">
        <f t="shared" si="8"/>
        <v>55626</v>
      </c>
      <c r="F66" s="7">
        <f t="shared" si="9"/>
        <v>55626</v>
      </c>
      <c r="G66" s="2">
        <f t="shared" si="10"/>
        <v>28.832353439683281</v>
      </c>
    </row>
    <row r="67" spans="1:13" x14ac:dyDescent="0.25">
      <c r="A67" s="1" t="s">
        <v>71</v>
      </c>
      <c r="B67" s="2">
        <v>57126</v>
      </c>
      <c r="C67" s="2">
        <f>B67*$C$5</f>
        <v>1713.78</v>
      </c>
      <c r="D67" s="2">
        <f>IF(C67&lt;250,250-C67,ROUNDUP(C67,0))-C67</f>
        <v>0.22000000000002728</v>
      </c>
      <c r="E67" s="7">
        <f>SUM(B67:D67)</f>
        <v>58840</v>
      </c>
      <c r="F67" s="7">
        <f>E67</f>
        <v>58840</v>
      </c>
      <c r="G67" s="2">
        <f>F67/37/52.143</f>
        <v>30.498250393538349</v>
      </c>
      <c r="H67" s="31"/>
      <c r="I67" s="31"/>
      <c r="J67" s="31"/>
      <c r="K67" s="31"/>
      <c r="L67" s="31"/>
    </row>
    <row r="68" spans="1:13" x14ac:dyDescent="0.25">
      <c r="A68" s="1" t="s">
        <v>68</v>
      </c>
      <c r="B68" s="2">
        <v>57884</v>
      </c>
      <c r="C68" s="2">
        <f t="shared" si="6"/>
        <v>1736.52</v>
      </c>
      <c r="D68" s="2">
        <f t="shared" si="7"/>
        <v>0.48000000000001819</v>
      </c>
      <c r="E68" s="7">
        <f t="shared" si="8"/>
        <v>59621</v>
      </c>
      <c r="F68" s="7">
        <f t="shared" si="9"/>
        <v>59621</v>
      </c>
      <c r="G68" s="2">
        <f t="shared" si="10"/>
        <v>30.90306231667488</v>
      </c>
      <c r="H68" s="31"/>
      <c r="I68" s="31"/>
      <c r="J68" s="31"/>
      <c r="K68" s="31"/>
      <c r="L68" s="31"/>
    </row>
    <row r="69" spans="1:13" x14ac:dyDescent="0.25">
      <c r="A69" s="1" t="s">
        <v>70</v>
      </c>
      <c r="B69" s="2">
        <v>58000</v>
      </c>
      <c r="C69" s="2">
        <f t="shared" si="6"/>
        <v>1740</v>
      </c>
      <c r="D69" s="2">
        <f t="shared" si="7"/>
        <v>0</v>
      </c>
      <c r="E69" s="7">
        <f t="shared" si="8"/>
        <v>59740</v>
      </c>
      <c r="F69" s="7">
        <f t="shared" si="9"/>
        <v>59740</v>
      </c>
      <c r="G69" s="2">
        <f t="shared" si="10"/>
        <v>30.964743006627824</v>
      </c>
      <c r="H69" s="46"/>
      <c r="I69" s="31"/>
      <c r="J69" s="31"/>
      <c r="K69" s="31"/>
      <c r="L69" s="31"/>
    </row>
    <row r="70" spans="1:13" x14ac:dyDescent="0.25">
      <c r="A70" s="1" t="s">
        <v>64</v>
      </c>
      <c r="B70" s="2">
        <v>57884</v>
      </c>
      <c r="C70" s="2">
        <f>B70*$C$5</f>
        <v>1736.52</v>
      </c>
      <c r="D70" s="2">
        <f>IF(C70&lt;250,250-C70,ROUNDUP(C70,0))-C70</f>
        <v>0.48000000000001819</v>
      </c>
      <c r="E70" s="7">
        <f>SUM(B70:D70)</f>
        <v>59621</v>
      </c>
      <c r="F70" s="7">
        <f>E70</f>
        <v>59621</v>
      </c>
      <c r="G70" s="2">
        <f>F70/37/52.143</f>
        <v>30.90306231667488</v>
      </c>
      <c r="H70" s="31"/>
      <c r="I70" s="31"/>
      <c r="J70" s="31"/>
      <c r="K70" s="31"/>
      <c r="L70" s="31"/>
    </row>
    <row r="71" spans="1:13" x14ac:dyDescent="0.25">
      <c r="A71" s="1" t="s">
        <v>1</v>
      </c>
      <c r="B71" s="2">
        <v>61206</v>
      </c>
      <c r="C71" s="2">
        <f t="shared" si="6"/>
        <v>1836.1799999999998</v>
      </c>
      <c r="D71" s="2">
        <f t="shared" si="7"/>
        <v>0.82000000000016371</v>
      </c>
      <c r="E71" s="7">
        <f t="shared" si="8"/>
        <v>63043</v>
      </c>
      <c r="F71" s="7">
        <f t="shared" si="9"/>
        <v>63043</v>
      </c>
      <c r="G71" s="2">
        <f t="shared" si="10"/>
        <v>32.676770896666184</v>
      </c>
      <c r="H71" s="31"/>
      <c r="I71" s="31"/>
      <c r="J71" s="31"/>
      <c r="K71" s="31"/>
      <c r="L71" s="31"/>
    </row>
    <row r="72" spans="1:13" x14ac:dyDescent="0.25">
      <c r="A72" s="1" t="s">
        <v>2</v>
      </c>
      <c r="B72" s="2">
        <v>69011</v>
      </c>
      <c r="C72" s="2">
        <f t="shared" si="6"/>
        <v>2070.33</v>
      </c>
      <c r="D72" s="2">
        <f t="shared" si="7"/>
        <v>0.67000000000007276</v>
      </c>
      <c r="E72" s="7">
        <f t="shared" si="8"/>
        <v>71082</v>
      </c>
      <c r="F72" s="7">
        <f t="shared" si="9"/>
        <v>71082</v>
      </c>
      <c r="G72" s="2">
        <f t="shared" si="10"/>
        <v>36.843586581806477</v>
      </c>
      <c r="H72" s="31"/>
      <c r="I72" s="31"/>
      <c r="J72" s="31"/>
      <c r="K72" s="31"/>
      <c r="L72" s="31"/>
    </row>
    <row r="73" spans="1:13" x14ac:dyDescent="0.25">
      <c r="A73" s="1" t="s">
        <v>3</v>
      </c>
      <c r="B73" s="2">
        <v>72071</v>
      </c>
      <c r="C73" s="2">
        <f t="shared" si="6"/>
        <v>2162.13</v>
      </c>
      <c r="D73" s="2">
        <f t="shared" si="7"/>
        <v>0.86999999999989086</v>
      </c>
      <c r="E73" s="7">
        <f t="shared" si="8"/>
        <v>74234</v>
      </c>
      <c r="F73" s="7">
        <f t="shared" si="9"/>
        <v>74234</v>
      </c>
      <c r="G73" s="2">
        <f t="shared" si="10"/>
        <v>38.477347377870942</v>
      </c>
      <c r="H73" s="31"/>
      <c r="I73" s="31"/>
      <c r="J73" s="31"/>
      <c r="K73" s="31"/>
      <c r="L73" s="31"/>
    </row>
    <row r="74" spans="1:13" x14ac:dyDescent="0.25">
      <c r="A74" s="1" t="s">
        <v>65</v>
      </c>
      <c r="B74" s="2">
        <v>75071</v>
      </c>
      <c r="C74" s="2">
        <f t="shared" si="6"/>
        <v>2252.13</v>
      </c>
      <c r="D74" s="2">
        <f t="shared" si="7"/>
        <v>0.86999999999989086</v>
      </c>
      <c r="E74" s="7">
        <f t="shared" si="8"/>
        <v>77324</v>
      </c>
      <c r="F74" s="7">
        <f t="shared" si="9"/>
        <v>77324</v>
      </c>
      <c r="G74" s="2">
        <f t="shared" si="10"/>
        <v>40.078972016144789</v>
      </c>
      <c r="H74" s="31"/>
      <c r="I74" s="31"/>
      <c r="J74" s="31"/>
      <c r="K74" s="31"/>
      <c r="L74" s="31"/>
    </row>
    <row r="75" spans="1:13" x14ac:dyDescent="0.25">
      <c r="A75" s="1" t="s">
        <v>66</v>
      </c>
      <c r="B75" s="2">
        <v>85000</v>
      </c>
      <c r="C75" s="2">
        <f t="shared" si="6"/>
        <v>2550</v>
      </c>
      <c r="D75" s="2">
        <f t="shared" si="7"/>
        <v>0</v>
      </c>
      <c r="E75" s="7">
        <f t="shared" si="8"/>
        <v>87550</v>
      </c>
      <c r="F75" s="7">
        <f t="shared" si="9"/>
        <v>87550</v>
      </c>
      <c r="G75" s="2">
        <f t="shared" si="10"/>
        <v>45.379364751092503</v>
      </c>
      <c r="H75" s="31"/>
      <c r="I75" s="31"/>
      <c r="J75" s="31"/>
      <c r="K75" s="31"/>
      <c r="L75" s="31"/>
    </row>
    <row r="76" spans="1:13" x14ac:dyDescent="0.25">
      <c r="A76" s="1" t="s">
        <v>4</v>
      </c>
      <c r="B76" s="2">
        <v>112211</v>
      </c>
      <c r="C76" s="2">
        <f>B76*$C$5</f>
        <v>3366.33</v>
      </c>
      <c r="D76" s="2">
        <f>IF(C76&lt;250,250-C76,ROUNDUP(C76,0))-C76</f>
        <v>0.67000000000007276</v>
      </c>
      <c r="E76" s="7">
        <f>SUM(B76:D76)</f>
        <v>115578</v>
      </c>
      <c r="F76" s="7">
        <f t="shared" si="5"/>
        <v>115578</v>
      </c>
      <c r="G76" s="2">
        <f t="shared" si="4"/>
        <v>59.906981372949957</v>
      </c>
      <c r="H76" s="31"/>
      <c r="I76" s="31"/>
      <c r="J76" s="31"/>
      <c r="K76" s="31"/>
      <c r="L76" s="31"/>
    </row>
    <row r="77" spans="1:13" x14ac:dyDescent="0.25">
      <c r="A77" s="1" t="s">
        <v>5</v>
      </c>
      <c r="B77" s="2">
        <v>161000</v>
      </c>
      <c r="C77" s="2">
        <f>B77*$C$5</f>
        <v>4830</v>
      </c>
      <c r="D77" s="2">
        <f>IF(C77&lt;250,250-C77,ROUNDUP(C77,0))-C77</f>
        <v>0</v>
      </c>
      <c r="E77" s="7">
        <f>SUM(B77:D77)</f>
        <v>165830</v>
      </c>
      <c r="F77" s="7">
        <f t="shared" si="5"/>
        <v>165830</v>
      </c>
      <c r="G77" s="2">
        <f t="shared" si="4"/>
        <v>85.953855587363435</v>
      </c>
      <c r="H77" s="31"/>
      <c r="I77" s="31"/>
      <c r="J77" s="31"/>
      <c r="K77" s="31"/>
      <c r="L77" s="31"/>
      <c r="M77" s="31"/>
    </row>
    <row r="78" spans="1:13" x14ac:dyDescent="0.25">
      <c r="H78" s="31"/>
      <c r="I78" s="31"/>
      <c r="J78" s="31"/>
      <c r="K78" s="31"/>
      <c r="L78" s="31"/>
    </row>
    <row r="79" spans="1:13" x14ac:dyDescent="0.25">
      <c r="H79" s="31"/>
      <c r="I79" s="31"/>
      <c r="J79" s="31"/>
      <c r="K79" s="31"/>
      <c r="L79" s="31"/>
    </row>
    <row r="80" spans="1:13" x14ac:dyDescent="0.25">
      <c r="A80" s="29" t="s">
        <v>33</v>
      </c>
      <c r="B80" s="30"/>
      <c r="C80" s="30"/>
      <c r="D80" s="33">
        <v>250</v>
      </c>
      <c r="E80" s="30"/>
      <c r="F80" s="30"/>
      <c r="G80" s="30"/>
    </row>
    <row r="81" spans="1:15" s="21" customFormat="1" ht="57.75" x14ac:dyDescent="0.25">
      <c r="A81" s="22" t="s">
        <v>21</v>
      </c>
      <c r="B81" s="19" t="s">
        <v>62</v>
      </c>
      <c r="C81" s="5">
        <v>0.03</v>
      </c>
      <c r="D81" s="4" t="s">
        <v>74</v>
      </c>
      <c r="E81" s="8" t="s">
        <v>47</v>
      </c>
      <c r="F81" s="8" t="s">
        <v>52</v>
      </c>
      <c r="G81" s="20" t="s">
        <v>48</v>
      </c>
      <c r="H81" s="8" t="s">
        <v>49</v>
      </c>
      <c r="I81" s="8" t="s">
        <v>53</v>
      </c>
      <c r="J81" s="20" t="s">
        <v>50</v>
      </c>
      <c r="K81" s="20"/>
      <c r="L81" s="20"/>
      <c r="M81" s="4" t="s">
        <v>29</v>
      </c>
      <c r="N81" s="34" t="s">
        <v>39</v>
      </c>
    </row>
    <row r="82" spans="1:15" x14ac:dyDescent="0.25">
      <c r="A82" s="23" t="s">
        <v>6</v>
      </c>
      <c r="B82" s="3">
        <v>10.529999999999998</v>
      </c>
      <c r="C82" s="2">
        <f>ROUNDUP(B82*$C$5,2)</f>
        <v>0.32</v>
      </c>
      <c r="D82" s="35">
        <f>IF(C82&lt;(D$80/N82),ROUNDUP(D$80/N82,2)-C82,0)</f>
        <v>0</v>
      </c>
      <c r="E82" s="7">
        <f t="shared" ref="E82:E98" si="11">SUM(B82:D82)</f>
        <v>10.849999999999998</v>
      </c>
      <c r="F82" s="7">
        <f>ROUNDUP(E82*0.15,2)</f>
        <v>1.6300000000000001</v>
      </c>
      <c r="G82" s="3">
        <f>E82+F82</f>
        <v>12.479999999999999</v>
      </c>
      <c r="H82" s="7">
        <f>E82</f>
        <v>10.849999999999998</v>
      </c>
      <c r="I82" s="7">
        <f>ROUNDUP(H82*0.15,2)</f>
        <v>1.6300000000000001</v>
      </c>
      <c r="J82" s="3">
        <f>H82+I82</f>
        <v>12.479999999999999</v>
      </c>
      <c r="K82" s="3"/>
      <c r="L82" s="3"/>
      <c r="M82" s="3" t="s">
        <v>32</v>
      </c>
      <c r="N82" s="16">
        <v>1929</v>
      </c>
      <c r="O82" s="45"/>
    </row>
    <row r="83" spans="1:15" x14ac:dyDescent="0.25">
      <c r="A83" s="23" t="s">
        <v>7</v>
      </c>
      <c r="B83" s="3">
        <v>10.829999999999998</v>
      </c>
      <c r="C83" s="2">
        <f t="shared" ref="C83:C98" si="12">ROUNDUP(B83*$C$5,2)</f>
        <v>0.33</v>
      </c>
      <c r="D83" s="35">
        <f>IF(C83&lt;(D$80/N83),ROUNDUP(D$80/N83,2)-C83,0)</f>
        <v>0</v>
      </c>
      <c r="E83" s="7">
        <f t="shared" si="11"/>
        <v>11.159999999999998</v>
      </c>
      <c r="F83" s="7">
        <f t="shared" ref="F83:F94" si="13">ROUNDUP(E83*0.15,2)</f>
        <v>1.68</v>
      </c>
      <c r="G83" s="3">
        <f t="shared" ref="G83:G97" si="14">E83+F83</f>
        <v>12.839999999999998</v>
      </c>
      <c r="H83" s="7">
        <f t="shared" ref="H83:H98" si="15">E83</f>
        <v>11.159999999999998</v>
      </c>
      <c r="I83" s="7">
        <f t="shared" ref="I83:I94" si="16">ROUNDUP(H83*0.15,2)</f>
        <v>1.68</v>
      </c>
      <c r="J83" s="3">
        <f t="shared" ref="J83:J98" si="17">H83+I83</f>
        <v>12.839999999999998</v>
      </c>
      <c r="K83" s="3"/>
      <c r="L83" s="3"/>
      <c r="M83" s="3" t="s">
        <v>32</v>
      </c>
      <c r="N83" s="16">
        <v>1929</v>
      </c>
      <c r="O83" s="45"/>
    </row>
    <row r="84" spans="1:15" x14ac:dyDescent="0.25">
      <c r="A84" s="23" t="s">
        <v>22</v>
      </c>
      <c r="B84" s="3">
        <v>16.770000000000003</v>
      </c>
      <c r="C84" s="2">
        <f t="shared" si="12"/>
        <v>0.51</v>
      </c>
      <c r="D84" s="35">
        <f t="shared" ref="D84:D98" si="18">IF(C84&lt;(D$80/N84),ROUNDUP(D$80/N84,2)-C84,0)</f>
        <v>0</v>
      </c>
      <c r="E84" s="7">
        <f t="shared" si="11"/>
        <v>17.280000000000005</v>
      </c>
      <c r="F84" s="7">
        <f t="shared" si="13"/>
        <v>2.5999999999999996</v>
      </c>
      <c r="G84" s="3">
        <f t="shared" si="14"/>
        <v>19.880000000000003</v>
      </c>
      <c r="H84" s="7">
        <f t="shared" si="15"/>
        <v>17.280000000000005</v>
      </c>
      <c r="I84" s="7">
        <f t="shared" si="16"/>
        <v>2.5999999999999996</v>
      </c>
      <c r="J84" s="3">
        <f t="shared" si="17"/>
        <v>19.880000000000003</v>
      </c>
      <c r="K84" s="3"/>
      <c r="L84" s="3"/>
      <c r="M84" s="3" t="s">
        <v>32</v>
      </c>
      <c r="N84" s="16">
        <v>1929</v>
      </c>
      <c r="O84" s="45"/>
    </row>
    <row r="85" spans="1:15" x14ac:dyDescent="0.25">
      <c r="A85" s="23" t="s">
        <v>23</v>
      </c>
      <c r="B85" s="3">
        <v>18.18</v>
      </c>
      <c r="C85" s="2">
        <f t="shared" si="12"/>
        <v>0.55000000000000004</v>
      </c>
      <c r="D85" s="35">
        <f t="shared" si="18"/>
        <v>0</v>
      </c>
      <c r="E85" s="7">
        <f t="shared" si="11"/>
        <v>18.73</v>
      </c>
      <c r="F85" s="7">
        <f t="shared" si="13"/>
        <v>2.8099999999999996</v>
      </c>
      <c r="G85" s="3">
        <f t="shared" si="14"/>
        <v>21.54</v>
      </c>
      <c r="H85" s="7">
        <f t="shared" si="15"/>
        <v>18.73</v>
      </c>
      <c r="I85" s="7">
        <f t="shared" si="16"/>
        <v>2.8099999999999996</v>
      </c>
      <c r="J85" s="3">
        <f t="shared" si="17"/>
        <v>21.54</v>
      </c>
      <c r="K85" s="3"/>
      <c r="L85" s="3"/>
      <c r="M85" s="3" t="s">
        <v>32</v>
      </c>
      <c r="N85" s="16">
        <v>1929</v>
      </c>
      <c r="O85" s="45"/>
    </row>
    <row r="86" spans="1:15" x14ac:dyDescent="0.25">
      <c r="A86" s="23" t="s">
        <v>8</v>
      </c>
      <c r="B86" s="3">
        <v>11.419999999999998</v>
      </c>
      <c r="C86" s="2">
        <f t="shared" si="12"/>
        <v>0.35000000000000003</v>
      </c>
      <c r="D86" s="35">
        <f t="shared" si="18"/>
        <v>0</v>
      </c>
      <c r="E86" s="7">
        <f t="shared" si="11"/>
        <v>11.769999999999998</v>
      </c>
      <c r="F86" s="7">
        <f t="shared" si="13"/>
        <v>1.77</v>
      </c>
      <c r="G86" s="3">
        <f t="shared" si="14"/>
        <v>13.539999999999997</v>
      </c>
      <c r="H86" s="7">
        <f t="shared" si="15"/>
        <v>11.769999999999998</v>
      </c>
      <c r="I86" s="7">
        <f t="shared" si="16"/>
        <v>1.77</v>
      </c>
      <c r="J86" s="3">
        <f t="shared" si="17"/>
        <v>13.539999999999997</v>
      </c>
      <c r="K86" s="3"/>
      <c r="L86" s="3"/>
      <c r="M86" s="3" t="s">
        <v>32</v>
      </c>
      <c r="N86" s="16">
        <v>1929</v>
      </c>
      <c r="O86" s="45"/>
    </row>
    <row r="87" spans="1:15" x14ac:dyDescent="0.25">
      <c r="A87" s="23" t="s">
        <v>9</v>
      </c>
      <c r="B87" s="52">
        <v>9.5</v>
      </c>
      <c r="C87" s="2">
        <f t="shared" si="12"/>
        <v>0.29000000000000004</v>
      </c>
      <c r="D87" s="35">
        <f t="shared" si="18"/>
        <v>0</v>
      </c>
      <c r="E87" s="7">
        <f t="shared" si="11"/>
        <v>9.7899999999999991</v>
      </c>
      <c r="F87" s="7">
        <f t="shared" si="13"/>
        <v>1.47</v>
      </c>
      <c r="G87" s="3">
        <f t="shared" si="14"/>
        <v>11.26</v>
      </c>
      <c r="H87" s="50">
        <v>10.42</v>
      </c>
      <c r="I87" s="50">
        <f t="shared" si="16"/>
        <v>1.57</v>
      </c>
      <c r="J87" s="52">
        <f t="shared" si="17"/>
        <v>11.99</v>
      </c>
      <c r="K87" s="52"/>
      <c r="L87" s="52"/>
      <c r="M87" s="3" t="s">
        <v>32</v>
      </c>
      <c r="N87" s="16">
        <v>1929</v>
      </c>
      <c r="O87" s="45"/>
    </row>
    <row r="88" spans="1:15" x14ac:dyDescent="0.25">
      <c r="A88" s="23" t="s">
        <v>37</v>
      </c>
      <c r="B88" s="52">
        <v>9.5</v>
      </c>
      <c r="C88" s="2">
        <f t="shared" si="12"/>
        <v>0.29000000000000004</v>
      </c>
      <c r="D88" s="35">
        <f t="shared" si="18"/>
        <v>0</v>
      </c>
      <c r="E88" s="7">
        <f t="shared" si="11"/>
        <v>9.7899999999999991</v>
      </c>
      <c r="F88" s="7">
        <f t="shared" si="13"/>
        <v>1.47</v>
      </c>
      <c r="G88" s="3">
        <f t="shared" si="14"/>
        <v>11.26</v>
      </c>
      <c r="H88" s="50">
        <v>10.42</v>
      </c>
      <c r="I88" s="50">
        <f>ROUNDUP(H88*0.15,2)</f>
        <v>1.57</v>
      </c>
      <c r="J88" s="52">
        <f>H88+I88</f>
        <v>11.99</v>
      </c>
      <c r="K88" s="52"/>
      <c r="L88" s="52"/>
      <c r="M88" s="3" t="s">
        <v>32</v>
      </c>
      <c r="N88" s="16">
        <v>1929</v>
      </c>
      <c r="O88" s="45"/>
    </row>
    <row r="89" spans="1:15" x14ac:dyDescent="0.25">
      <c r="A89" s="23" t="s">
        <v>11</v>
      </c>
      <c r="B89" s="52">
        <v>9.5</v>
      </c>
      <c r="C89" s="2">
        <f t="shared" si="12"/>
        <v>0.29000000000000004</v>
      </c>
      <c r="D89" s="35">
        <f t="shared" si="18"/>
        <v>0</v>
      </c>
      <c r="E89" s="7">
        <f t="shared" si="11"/>
        <v>9.7899999999999991</v>
      </c>
      <c r="F89" s="7">
        <f t="shared" si="13"/>
        <v>1.47</v>
      </c>
      <c r="G89" s="3">
        <f t="shared" si="14"/>
        <v>11.26</v>
      </c>
      <c r="H89" s="50">
        <v>10.42</v>
      </c>
      <c r="I89" s="50">
        <f>ROUNDUP(H89*0.15,2)</f>
        <v>1.57</v>
      </c>
      <c r="J89" s="52">
        <f>H89+I89</f>
        <v>11.99</v>
      </c>
      <c r="K89" s="52"/>
      <c r="L89" s="52"/>
      <c r="M89" s="3" t="s">
        <v>32</v>
      </c>
      <c r="N89" s="16">
        <v>1929</v>
      </c>
      <c r="O89" s="45"/>
    </row>
    <row r="90" spans="1:15" x14ac:dyDescent="0.25">
      <c r="A90" s="23" t="s">
        <v>12</v>
      </c>
      <c r="B90" s="3">
        <v>9.84</v>
      </c>
      <c r="C90" s="2">
        <f t="shared" si="12"/>
        <v>0.3</v>
      </c>
      <c r="D90" s="35">
        <f t="shared" si="18"/>
        <v>0</v>
      </c>
      <c r="E90" s="7">
        <f t="shared" si="11"/>
        <v>10.14</v>
      </c>
      <c r="F90" s="7">
        <f t="shared" si="13"/>
        <v>1.53</v>
      </c>
      <c r="G90" s="3">
        <f t="shared" si="14"/>
        <v>11.67</v>
      </c>
      <c r="H90" s="50">
        <v>10.42</v>
      </c>
      <c r="I90" s="50">
        <f t="shared" si="16"/>
        <v>1.57</v>
      </c>
      <c r="J90" s="52">
        <f t="shared" si="17"/>
        <v>11.99</v>
      </c>
      <c r="K90" s="52"/>
      <c r="L90" s="52"/>
      <c r="M90" s="3" t="s">
        <v>32</v>
      </c>
      <c r="N90" s="16">
        <v>1929</v>
      </c>
      <c r="O90" s="45"/>
    </row>
    <row r="91" spans="1:15" x14ac:dyDescent="0.25">
      <c r="A91" s="23" t="s">
        <v>13</v>
      </c>
      <c r="B91" s="3">
        <v>12.55</v>
      </c>
      <c r="C91" s="2">
        <f t="shared" si="12"/>
        <v>0.38</v>
      </c>
      <c r="D91" s="35">
        <f t="shared" si="18"/>
        <v>0</v>
      </c>
      <c r="E91" s="7">
        <f t="shared" si="11"/>
        <v>12.930000000000001</v>
      </c>
      <c r="F91" s="7">
        <f t="shared" si="13"/>
        <v>1.94</v>
      </c>
      <c r="G91" s="3">
        <f t="shared" si="14"/>
        <v>14.870000000000001</v>
      </c>
      <c r="H91" s="7">
        <f t="shared" si="15"/>
        <v>12.930000000000001</v>
      </c>
      <c r="I91" s="7">
        <f t="shared" si="16"/>
        <v>1.94</v>
      </c>
      <c r="J91" s="3">
        <f t="shared" si="17"/>
        <v>14.870000000000001</v>
      </c>
      <c r="K91" s="3"/>
      <c r="L91" s="3"/>
      <c r="M91" s="3" t="s">
        <v>32</v>
      </c>
      <c r="N91" s="16">
        <v>1929</v>
      </c>
      <c r="O91" s="45"/>
    </row>
    <row r="92" spans="1:15" x14ac:dyDescent="0.25">
      <c r="A92" s="23" t="s">
        <v>14</v>
      </c>
      <c r="B92" s="3">
        <v>13.620000000000001</v>
      </c>
      <c r="C92" s="2">
        <f t="shared" si="12"/>
        <v>0.41000000000000003</v>
      </c>
      <c r="D92" s="35">
        <f t="shared" si="18"/>
        <v>0</v>
      </c>
      <c r="E92" s="7">
        <f t="shared" si="11"/>
        <v>14.030000000000001</v>
      </c>
      <c r="F92" s="7">
        <f t="shared" si="13"/>
        <v>2.11</v>
      </c>
      <c r="G92" s="3">
        <f t="shared" si="14"/>
        <v>16.14</v>
      </c>
      <c r="H92" s="7">
        <f t="shared" si="15"/>
        <v>14.030000000000001</v>
      </c>
      <c r="I92" s="7">
        <f t="shared" si="16"/>
        <v>2.11</v>
      </c>
      <c r="J92" s="3">
        <f t="shared" si="17"/>
        <v>16.14</v>
      </c>
      <c r="K92" s="3"/>
      <c r="L92" s="3"/>
      <c r="M92" s="3" t="s">
        <v>32</v>
      </c>
      <c r="N92" s="16">
        <v>1929</v>
      </c>
      <c r="O92" s="45"/>
    </row>
    <row r="93" spans="1:15" x14ac:dyDescent="0.25">
      <c r="A93" s="23" t="s">
        <v>15</v>
      </c>
      <c r="B93" s="3">
        <v>14.020000000000001</v>
      </c>
      <c r="C93" s="2">
        <f t="shared" si="12"/>
        <v>0.43</v>
      </c>
      <c r="D93" s="35">
        <f t="shared" si="18"/>
        <v>0</v>
      </c>
      <c r="E93" s="7">
        <f t="shared" si="11"/>
        <v>14.450000000000001</v>
      </c>
      <c r="F93" s="7">
        <f t="shared" si="13"/>
        <v>2.17</v>
      </c>
      <c r="G93" s="3">
        <f t="shared" si="14"/>
        <v>16.62</v>
      </c>
      <c r="H93" s="7">
        <f t="shared" si="15"/>
        <v>14.450000000000001</v>
      </c>
      <c r="I93" s="7">
        <f t="shared" si="16"/>
        <v>2.17</v>
      </c>
      <c r="J93" s="3">
        <f t="shared" si="17"/>
        <v>16.62</v>
      </c>
      <c r="K93" s="3"/>
      <c r="L93" s="3"/>
      <c r="M93" s="3" t="s">
        <v>32</v>
      </c>
      <c r="N93" s="16">
        <v>1929</v>
      </c>
      <c r="O93" s="45"/>
    </row>
    <row r="94" spans="1:15" x14ac:dyDescent="0.25">
      <c r="A94" s="23" t="s">
        <v>16</v>
      </c>
      <c r="B94" s="3">
        <v>14.440000000000001</v>
      </c>
      <c r="C94" s="2">
        <f t="shared" si="12"/>
        <v>0.44</v>
      </c>
      <c r="D94" s="35">
        <f t="shared" si="18"/>
        <v>0</v>
      </c>
      <c r="E94" s="7">
        <f t="shared" si="11"/>
        <v>14.88</v>
      </c>
      <c r="F94" s="7">
        <f t="shared" si="13"/>
        <v>2.2399999999999998</v>
      </c>
      <c r="G94" s="3">
        <f t="shared" si="14"/>
        <v>17.12</v>
      </c>
      <c r="H94" s="7">
        <f t="shared" si="15"/>
        <v>14.88</v>
      </c>
      <c r="I94" s="7">
        <f t="shared" si="16"/>
        <v>2.2399999999999998</v>
      </c>
      <c r="J94" s="3">
        <f t="shared" si="17"/>
        <v>17.12</v>
      </c>
      <c r="K94" s="3"/>
      <c r="L94" s="3"/>
      <c r="M94" s="3" t="s">
        <v>32</v>
      </c>
      <c r="N94" s="16">
        <v>1929</v>
      </c>
      <c r="O94" s="45"/>
    </row>
    <row r="95" spans="1:15" x14ac:dyDescent="0.25">
      <c r="A95" s="23" t="s">
        <v>17</v>
      </c>
      <c r="B95" s="3">
        <v>15.31</v>
      </c>
      <c r="C95" s="2">
        <f t="shared" si="12"/>
        <v>0.46</v>
      </c>
      <c r="D95" s="35">
        <f t="shared" si="18"/>
        <v>0</v>
      </c>
      <c r="E95" s="7">
        <f t="shared" si="11"/>
        <v>15.770000000000001</v>
      </c>
      <c r="F95" s="7">
        <f>ROUNDUP(E95*0.238,2)</f>
        <v>3.76</v>
      </c>
      <c r="G95" s="3">
        <f t="shared" si="14"/>
        <v>19.53</v>
      </c>
      <c r="H95" s="7">
        <f t="shared" si="15"/>
        <v>15.770000000000001</v>
      </c>
      <c r="I95" s="7">
        <f>ROUNDUP(H95*0.238,2)</f>
        <v>3.76</v>
      </c>
      <c r="J95" s="3">
        <f t="shared" si="17"/>
        <v>19.53</v>
      </c>
      <c r="K95" s="3"/>
      <c r="L95" s="3"/>
      <c r="M95" s="3" t="s">
        <v>34</v>
      </c>
      <c r="N95" s="16">
        <v>1008</v>
      </c>
      <c r="O95" s="45"/>
    </row>
    <row r="96" spans="1:15" x14ac:dyDescent="0.25">
      <c r="A96" s="23" t="s">
        <v>18</v>
      </c>
      <c r="B96" s="3">
        <v>19.77</v>
      </c>
      <c r="C96" s="2">
        <f t="shared" si="12"/>
        <v>0.6</v>
      </c>
      <c r="D96" s="35">
        <f t="shared" si="18"/>
        <v>0</v>
      </c>
      <c r="E96" s="7">
        <f t="shared" si="11"/>
        <v>20.37</v>
      </c>
      <c r="F96" s="7">
        <f>ROUNDUP(E96*0.238,2)</f>
        <v>4.8499999999999996</v>
      </c>
      <c r="G96" s="3">
        <f t="shared" si="14"/>
        <v>25.22</v>
      </c>
      <c r="H96" s="7">
        <f t="shared" si="15"/>
        <v>20.37</v>
      </c>
      <c r="I96" s="7">
        <f>ROUNDUP(H96*0.238,2)</f>
        <v>4.8499999999999996</v>
      </c>
      <c r="J96" s="3">
        <f t="shared" si="17"/>
        <v>25.22</v>
      </c>
      <c r="K96" s="3"/>
      <c r="L96" s="3"/>
      <c r="M96" s="3" t="s">
        <v>30</v>
      </c>
      <c r="N96" s="16">
        <v>828</v>
      </c>
      <c r="O96" s="45"/>
    </row>
    <row r="97" spans="1:15" x14ac:dyDescent="0.25">
      <c r="A97" s="23" t="s">
        <v>19</v>
      </c>
      <c r="B97" s="3">
        <v>24.64</v>
      </c>
      <c r="C97" s="2">
        <f t="shared" si="12"/>
        <v>0.74</v>
      </c>
      <c r="D97" s="35">
        <f t="shared" si="18"/>
        <v>0</v>
      </c>
      <c r="E97" s="7">
        <f t="shared" si="11"/>
        <v>25.38</v>
      </c>
      <c r="F97" s="7">
        <f>ROUNDUP(E97*0.238,2)</f>
        <v>6.05</v>
      </c>
      <c r="G97" s="3">
        <f t="shared" si="14"/>
        <v>31.43</v>
      </c>
      <c r="H97" s="7">
        <f t="shared" si="15"/>
        <v>25.38</v>
      </c>
      <c r="I97" s="7">
        <f>ROUNDUP(H97*0.238,2)</f>
        <v>6.05</v>
      </c>
      <c r="J97" s="3">
        <f t="shared" si="17"/>
        <v>31.43</v>
      </c>
      <c r="K97" s="3"/>
      <c r="L97" s="3"/>
      <c r="M97" s="3" t="s">
        <v>31</v>
      </c>
      <c r="N97" s="16">
        <v>720</v>
      </c>
      <c r="O97" s="45"/>
    </row>
    <row r="98" spans="1:15" x14ac:dyDescent="0.25">
      <c r="A98" s="23" t="s">
        <v>20</v>
      </c>
      <c r="B98" s="41">
        <v>13.290000000000001</v>
      </c>
      <c r="C98" s="2">
        <f t="shared" si="12"/>
        <v>0.4</v>
      </c>
      <c r="D98" s="35">
        <f t="shared" si="18"/>
        <v>0</v>
      </c>
      <c r="E98" s="7">
        <f t="shared" si="11"/>
        <v>13.690000000000001</v>
      </c>
      <c r="F98" s="7">
        <f>ROUNDUP(E98*0.15,2)</f>
        <v>2.0599999999999996</v>
      </c>
      <c r="G98" s="3">
        <f>E98+F98</f>
        <v>15.75</v>
      </c>
      <c r="H98" s="7">
        <f t="shared" si="15"/>
        <v>13.690000000000001</v>
      </c>
      <c r="I98" s="7">
        <f>ROUNDUP(H98*0.15,2)</f>
        <v>2.0599999999999996</v>
      </c>
      <c r="J98" s="3">
        <f t="shared" si="17"/>
        <v>15.75</v>
      </c>
      <c r="K98" s="3"/>
      <c r="L98" s="3"/>
      <c r="M98" s="3" t="s">
        <v>34</v>
      </c>
      <c r="N98" s="16">
        <v>1008</v>
      </c>
      <c r="O98" s="45"/>
    </row>
    <row r="99" spans="1:15" x14ac:dyDescent="0.25">
      <c r="A99" s="17"/>
      <c r="B99" s="17"/>
      <c r="C99" s="17"/>
      <c r="D99" s="17"/>
      <c r="E99" s="17"/>
      <c r="F99" s="17"/>
      <c r="G99" s="17"/>
    </row>
    <row r="100" spans="1:15" x14ac:dyDescent="0.25">
      <c r="A100" s="32"/>
      <c r="B100" s="18">
        <f t="shared" ref="B100:J100" si="19">SUM(B82:B99)</f>
        <v>233.71</v>
      </c>
      <c r="C100" s="18">
        <f t="shared" si="19"/>
        <v>7.09</v>
      </c>
      <c r="D100" s="18">
        <f t="shared" si="19"/>
        <v>0</v>
      </c>
      <c r="E100" s="44">
        <f t="shared" si="19"/>
        <v>240.79999999999998</v>
      </c>
      <c r="F100" s="44">
        <f t="shared" si="19"/>
        <v>41.61</v>
      </c>
      <c r="G100" s="44">
        <f t="shared" si="19"/>
        <v>282.41000000000003</v>
      </c>
      <c r="H100" s="44">
        <f t="shared" si="19"/>
        <v>242.97</v>
      </c>
      <c r="I100" s="44">
        <f t="shared" si="19"/>
        <v>41.95</v>
      </c>
      <c r="J100" s="44">
        <f t="shared" si="19"/>
        <v>284.92</v>
      </c>
      <c r="K100" s="44"/>
      <c r="L100" s="44"/>
    </row>
  </sheetData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tabSelected="1" zoomScale="90" zoomScaleNormal="90" workbookViewId="0">
      <selection activeCell="D26" sqref="D26"/>
    </sheetView>
  </sheetViews>
  <sheetFormatPr defaultColWidth="9.140625" defaultRowHeight="15" x14ac:dyDescent="0.25"/>
  <cols>
    <col min="1" max="1" width="14.5703125" style="13" customWidth="1"/>
    <col min="2" max="2" width="13.85546875" style="14" customWidth="1"/>
    <col min="3" max="3" width="17.85546875" style="14" customWidth="1"/>
    <col min="4" max="4" width="28.7109375" style="14" customWidth="1"/>
    <col min="5" max="5" width="21.7109375" style="15" customWidth="1"/>
    <col min="6" max="6" width="27.42578125" style="15" customWidth="1"/>
    <col min="7" max="7" width="37.42578125" style="14" customWidth="1"/>
    <col min="8" max="8" width="34.42578125" style="16" bestFit="1" customWidth="1"/>
    <col min="9" max="9" width="10.140625" style="16" bestFit="1" customWidth="1"/>
    <col min="10" max="16384" width="9.140625" style="16"/>
  </cols>
  <sheetData>
    <row r="1" spans="1:9" x14ac:dyDescent="0.25">
      <c r="A1" s="24" t="s">
        <v>24</v>
      </c>
      <c r="C1" s="25"/>
      <c r="D1" s="25"/>
      <c r="E1" s="25"/>
      <c r="F1" s="25"/>
      <c r="G1" s="25"/>
    </row>
    <row r="2" spans="1:9" x14ac:dyDescent="0.25">
      <c r="A2" s="26" t="s">
        <v>54</v>
      </c>
      <c r="B2" s="25"/>
      <c r="C2" s="25"/>
      <c r="D2" s="25"/>
      <c r="E2" s="25"/>
      <c r="F2" s="25"/>
      <c r="G2" s="25"/>
    </row>
    <row r="3" spans="1:9" x14ac:dyDescent="0.25">
      <c r="A3" s="27"/>
      <c r="B3" s="28"/>
      <c r="C3" s="25"/>
      <c r="D3" s="25"/>
      <c r="E3" s="25"/>
      <c r="F3" s="25"/>
      <c r="G3" s="28"/>
    </row>
    <row r="4" spans="1:9" x14ac:dyDescent="0.25">
      <c r="A4" s="26" t="s">
        <v>28</v>
      </c>
      <c r="B4" s="28"/>
      <c r="C4" s="25"/>
      <c r="D4" s="29" t="s">
        <v>33</v>
      </c>
      <c r="E4" s="30"/>
      <c r="F4" s="30"/>
      <c r="G4" s="30"/>
    </row>
    <row r="5" spans="1:9" ht="30" x14ac:dyDescent="0.25">
      <c r="A5" s="6" t="s">
        <v>25</v>
      </c>
      <c r="B5" s="8" t="s">
        <v>43</v>
      </c>
      <c r="C5" s="16"/>
      <c r="D5" s="22" t="s">
        <v>21</v>
      </c>
      <c r="E5" s="8" t="s">
        <v>56</v>
      </c>
      <c r="F5" s="8" t="s">
        <v>51</v>
      </c>
      <c r="G5" s="20" t="s">
        <v>57</v>
      </c>
    </row>
    <row r="6" spans="1:9" x14ac:dyDescent="0.25">
      <c r="A6" s="1">
        <v>4</v>
      </c>
      <c r="B6" s="7">
        <v>18879</v>
      </c>
      <c r="C6" s="53">
        <f>B6/37/52.143</f>
        <v>9.7854600472401518</v>
      </c>
      <c r="D6" s="23" t="s">
        <v>6</v>
      </c>
      <c r="E6" s="7">
        <v>10.849999999999998</v>
      </c>
      <c r="F6" s="7">
        <v>1.6300000000000001</v>
      </c>
      <c r="G6" s="3">
        <f>SUM(E6:F6)</f>
        <v>12.479999999999999</v>
      </c>
      <c r="I6" s="45"/>
    </row>
    <row r="7" spans="1:9" x14ac:dyDescent="0.25">
      <c r="A7" s="1">
        <v>5</v>
      </c>
      <c r="B7" s="7">
        <v>18879</v>
      </c>
      <c r="C7" s="53">
        <f t="shared" ref="C7:C52" si="0">B7/37/52.143</f>
        <v>9.7854600472401518</v>
      </c>
      <c r="D7" s="23" t="s">
        <v>7</v>
      </c>
      <c r="E7" s="7">
        <v>11.159999999999998</v>
      </c>
      <c r="F7" s="7">
        <v>1.68</v>
      </c>
      <c r="G7" s="3">
        <f t="shared" ref="G7:G22" si="1">SUM(E7:F7)</f>
        <v>12.839999999999998</v>
      </c>
      <c r="I7" s="45"/>
    </row>
    <row r="8" spans="1:9" x14ac:dyDescent="0.25">
      <c r="A8" s="1">
        <v>6</v>
      </c>
      <c r="B8" s="7">
        <v>18879</v>
      </c>
      <c r="C8" s="53">
        <f t="shared" si="0"/>
        <v>9.7854600472401518</v>
      </c>
      <c r="D8" s="23" t="s">
        <v>22</v>
      </c>
      <c r="E8" s="7">
        <v>17.280000000000005</v>
      </c>
      <c r="F8" s="7">
        <v>2.5999999999999996</v>
      </c>
      <c r="G8" s="3">
        <f t="shared" si="1"/>
        <v>19.880000000000003</v>
      </c>
      <c r="I8" s="45"/>
    </row>
    <row r="9" spans="1:9" x14ac:dyDescent="0.25">
      <c r="A9" s="1">
        <v>7</v>
      </c>
      <c r="B9" s="7">
        <v>18879</v>
      </c>
      <c r="C9" s="53">
        <f t="shared" si="0"/>
        <v>9.7854600472401518</v>
      </c>
      <c r="D9" s="23" t="s">
        <v>23</v>
      </c>
      <c r="E9" s="7">
        <v>18.73</v>
      </c>
      <c r="F9" s="7">
        <v>2.8099999999999996</v>
      </c>
      <c r="G9" s="3">
        <f t="shared" si="1"/>
        <v>21.54</v>
      </c>
      <c r="I9" s="45"/>
    </row>
    <row r="10" spans="1:9" x14ac:dyDescent="0.25">
      <c r="A10" s="1">
        <v>8</v>
      </c>
      <c r="B10" s="7">
        <v>18879</v>
      </c>
      <c r="C10" s="53">
        <f t="shared" si="0"/>
        <v>9.7854600472401518</v>
      </c>
      <c r="D10" s="23" t="s">
        <v>8</v>
      </c>
      <c r="E10" s="7">
        <v>11.769999999999998</v>
      </c>
      <c r="F10" s="7">
        <v>1.77</v>
      </c>
      <c r="G10" s="3">
        <f t="shared" si="1"/>
        <v>13.539999999999997</v>
      </c>
      <c r="I10" s="45"/>
    </row>
    <row r="11" spans="1:9" x14ac:dyDescent="0.25">
      <c r="A11" s="1">
        <v>9</v>
      </c>
      <c r="B11" s="7">
        <v>18879</v>
      </c>
      <c r="C11" s="53">
        <f t="shared" si="0"/>
        <v>9.7854600472401518</v>
      </c>
      <c r="D11" s="23" t="s">
        <v>9</v>
      </c>
      <c r="E11" s="7">
        <v>9.7899999999999991</v>
      </c>
      <c r="F11" s="7">
        <v>1.47</v>
      </c>
      <c r="G11" s="3">
        <f t="shared" si="1"/>
        <v>11.26</v>
      </c>
      <c r="I11" s="45"/>
    </row>
    <row r="12" spans="1:9" x14ac:dyDescent="0.25">
      <c r="A12" s="1">
        <v>10</v>
      </c>
      <c r="B12" s="7">
        <v>18879</v>
      </c>
      <c r="C12" s="53">
        <f t="shared" si="0"/>
        <v>9.7854600472401518</v>
      </c>
      <c r="D12" s="23" t="s">
        <v>10</v>
      </c>
      <c r="E12" s="7">
        <v>9.7899999999999991</v>
      </c>
      <c r="F12" s="7">
        <v>1.47</v>
      </c>
      <c r="G12" s="3">
        <f t="shared" si="1"/>
        <v>11.26</v>
      </c>
      <c r="I12" s="45"/>
    </row>
    <row r="13" spans="1:9" x14ac:dyDescent="0.25">
      <c r="A13" s="1">
        <v>11</v>
      </c>
      <c r="B13" s="7">
        <v>18879</v>
      </c>
      <c r="C13" s="53">
        <f t="shared" si="0"/>
        <v>9.7854600472401518</v>
      </c>
      <c r="D13" s="23" t="s">
        <v>11</v>
      </c>
      <c r="E13" s="7">
        <v>9.7899999999999991</v>
      </c>
      <c r="F13" s="7">
        <v>1.47</v>
      </c>
      <c r="G13" s="3">
        <f t="shared" si="1"/>
        <v>11.26</v>
      </c>
      <c r="I13" s="45"/>
    </row>
    <row r="14" spans="1:9" x14ac:dyDescent="0.25">
      <c r="A14" s="1">
        <v>12</v>
      </c>
      <c r="B14" s="7">
        <v>18879</v>
      </c>
      <c r="C14" s="53">
        <f t="shared" si="0"/>
        <v>9.7854600472401518</v>
      </c>
      <c r="D14" s="23" t="s">
        <v>12</v>
      </c>
      <c r="E14" s="7">
        <v>10.14</v>
      </c>
      <c r="F14" s="7">
        <v>1.53</v>
      </c>
      <c r="G14" s="3">
        <f t="shared" si="1"/>
        <v>11.67</v>
      </c>
      <c r="I14" s="45"/>
    </row>
    <row r="15" spans="1:9" x14ac:dyDescent="0.25">
      <c r="A15" s="1">
        <v>13</v>
      </c>
      <c r="B15" s="7">
        <v>18879</v>
      </c>
      <c r="C15" s="53">
        <f t="shared" si="0"/>
        <v>9.7854600472401518</v>
      </c>
      <c r="D15" s="23" t="s">
        <v>13</v>
      </c>
      <c r="E15" s="7">
        <v>12.930000000000001</v>
      </c>
      <c r="F15" s="7">
        <v>1.94</v>
      </c>
      <c r="G15" s="3">
        <f t="shared" si="1"/>
        <v>14.870000000000001</v>
      </c>
      <c r="I15" s="45"/>
    </row>
    <row r="16" spans="1:9" x14ac:dyDescent="0.25">
      <c r="A16" s="1">
        <v>14</v>
      </c>
      <c r="B16" s="7">
        <v>19218</v>
      </c>
      <c r="C16" s="53">
        <f t="shared" si="0"/>
        <v>9.9611722648371863</v>
      </c>
      <c r="D16" s="23" t="s">
        <v>14</v>
      </c>
      <c r="E16" s="7">
        <v>14.030000000000001</v>
      </c>
      <c r="F16" s="7">
        <v>2.11</v>
      </c>
      <c r="G16" s="3">
        <f t="shared" si="1"/>
        <v>16.14</v>
      </c>
      <c r="I16" s="45"/>
    </row>
    <row r="17" spans="1:9" x14ac:dyDescent="0.25">
      <c r="A17" s="1">
        <v>15</v>
      </c>
      <c r="B17" s="7">
        <v>19764</v>
      </c>
      <c r="C17" s="53">
        <f t="shared" si="0"/>
        <v>10.244177783444799</v>
      </c>
      <c r="D17" s="23" t="s">
        <v>15</v>
      </c>
      <c r="E17" s="7">
        <v>14.450000000000001</v>
      </c>
      <c r="F17" s="7">
        <v>2.17</v>
      </c>
      <c r="G17" s="3">
        <f t="shared" si="1"/>
        <v>16.62</v>
      </c>
      <c r="I17" s="45"/>
    </row>
    <row r="18" spans="1:9" x14ac:dyDescent="0.25">
      <c r="A18" s="1">
        <v>16</v>
      </c>
      <c r="B18" s="7">
        <v>20332</v>
      </c>
      <c r="C18" s="53">
        <f t="shared" si="0"/>
        <v>10.538586454816821</v>
      </c>
      <c r="D18" s="23" t="s">
        <v>16</v>
      </c>
      <c r="E18" s="7">
        <v>14.88</v>
      </c>
      <c r="F18" s="7">
        <v>2.2399999999999998</v>
      </c>
      <c r="G18" s="3">
        <f t="shared" si="1"/>
        <v>17.12</v>
      </c>
      <c r="I18" s="45"/>
    </row>
    <row r="19" spans="1:9" x14ac:dyDescent="0.25">
      <c r="A19" s="1">
        <v>17</v>
      </c>
      <c r="B19" s="7">
        <v>20928</v>
      </c>
      <c r="C19" s="53">
        <f t="shared" si="0"/>
        <v>10.847508229707183</v>
      </c>
      <c r="D19" s="23" t="s">
        <v>17</v>
      </c>
      <c r="E19" s="7">
        <v>15.770000000000001</v>
      </c>
      <c r="F19" s="7">
        <v>3.76</v>
      </c>
      <c r="G19" s="3">
        <f t="shared" si="1"/>
        <v>19.53</v>
      </c>
      <c r="I19" s="45"/>
    </row>
    <row r="20" spans="1:9" x14ac:dyDescent="0.25">
      <c r="A20" s="1">
        <v>18</v>
      </c>
      <c r="B20" s="7">
        <v>21534</v>
      </c>
      <c r="C20" s="53">
        <f t="shared" si="0"/>
        <v>11.161613255854093</v>
      </c>
      <c r="D20" s="23" t="s">
        <v>18</v>
      </c>
      <c r="E20" s="7">
        <v>20.37</v>
      </c>
      <c r="F20" s="7">
        <v>4.8499999999999996</v>
      </c>
      <c r="G20" s="3">
        <f t="shared" si="1"/>
        <v>25.22</v>
      </c>
      <c r="I20" s="45"/>
    </row>
    <row r="21" spans="1:9" x14ac:dyDescent="0.25">
      <c r="A21" s="1">
        <v>19</v>
      </c>
      <c r="B21" s="7">
        <v>22158</v>
      </c>
      <c r="C21" s="53">
        <f t="shared" si="0"/>
        <v>11.485048134262794</v>
      </c>
      <c r="D21" s="23" t="s">
        <v>19</v>
      </c>
      <c r="E21" s="7">
        <v>25.38</v>
      </c>
      <c r="F21" s="7">
        <v>6.05</v>
      </c>
      <c r="G21" s="3">
        <f t="shared" si="1"/>
        <v>31.43</v>
      </c>
      <c r="I21" s="45"/>
    </row>
    <row r="22" spans="1:9" x14ac:dyDescent="0.25">
      <c r="A22" s="1">
        <v>20</v>
      </c>
      <c r="B22" s="7">
        <v>22726</v>
      </c>
      <c r="C22" s="53">
        <f t="shared" si="0"/>
        <v>11.779456805634817</v>
      </c>
      <c r="D22" s="23" t="s">
        <v>20</v>
      </c>
      <c r="E22" s="7">
        <v>13.690000000000001</v>
      </c>
      <c r="F22" s="7">
        <v>2.0599999999999996</v>
      </c>
      <c r="G22" s="3">
        <f t="shared" si="1"/>
        <v>15.75</v>
      </c>
      <c r="I22" s="45"/>
    </row>
    <row r="23" spans="1:9" x14ac:dyDescent="0.25">
      <c r="A23" s="1">
        <v>21</v>
      </c>
      <c r="B23" s="7">
        <v>23388</v>
      </c>
      <c r="C23" s="53">
        <f t="shared" si="0"/>
        <v>12.122588038818405</v>
      </c>
      <c r="D23" s="16"/>
      <c r="E23" s="16"/>
      <c r="F23" s="16"/>
      <c r="G23" s="16"/>
    </row>
    <row r="24" spans="1:9" x14ac:dyDescent="0.25">
      <c r="A24" s="1">
        <v>22</v>
      </c>
      <c r="B24" s="7">
        <v>24071</v>
      </c>
      <c r="C24" s="53">
        <f t="shared" si="0"/>
        <v>12.476604099640749</v>
      </c>
      <c r="D24" s="26" t="s">
        <v>27</v>
      </c>
      <c r="E24" s="25"/>
      <c r="F24" s="25"/>
      <c r="G24" s="16"/>
    </row>
    <row r="25" spans="1:9" x14ac:dyDescent="0.25">
      <c r="A25" s="1">
        <v>23</v>
      </c>
      <c r="B25" s="7">
        <v>24782</v>
      </c>
      <c r="C25" s="53">
        <f t="shared" si="0"/>
        <v>12.845133263981431</v>
      </c>
      <c r="D25" s="6" t="s">
        <v>25</v>
      </c>
      <c r="E25" s="8" t="s">
        <v>43</v>
      </c>
      <c r="F25" s="38" t="s">
        <v>55</v>
      </c>
      <c r="G25" s="16"/>
    </row>
    <row r="26" spans="1:9" x14ac:dyDescent="0.25">
      <c r="A26" s="1">
        <v>24</v>
      </c>
      <c r="B26" s="7">
        <v>25503</v>
      </c>
      <c r="C26" s="53">
        <f t="shared" si="0"/>
        <v>13.218845679578665</v>
      </c>
      <c r="D26" s="1" t="s">
        <v>35</v>
      </c>
      <c r="E26" s="7">
        <v>11464.393410000001</v>
      </c>
      <c r="F26" s="39">
        <f>E26/37/52.143</f>
        <v>5.942283154796244</v>
      </c>
      <c r="G26" s="16"/>
    </row>
    <row r="27" spans="1:9" x14ac:dyDescent="0.25">
      <c r="A27" s="1">
        <v>25</v>
      </c>
      <c r="B27" s="7">
        <v>26249</v>
      </c>
      <c r="C27" s="53">
        <f t="shared" si="0"/>
        <v>13.60551622331727</v>
      </c>
      <c r="D27" s="1" t="s">
        <v>36</v>
      </c>
      <c r="E27" s="7">
        <v>13750</v>
      </c>
      <c r="F27" s="39">
        <f>E27/37/52.143</f>
        <v>7.126970477755818</v>
      </c>
      <c r="G27" s="16"/>
    </row>
    <row r="28" spans="1:9" x14ac:dyDescent="0.25">
      <c r="A28" s="1">
        <v>26</v>
      </c>
      <c r="B28" s="7">
        <v>27033</v>
      </c>
      <c r="C28" s="53">
        <f t="shared" si="0"/>
        <v>14.011883121830767</v>
      </c>
      <c r="D28" s="1" t="s">
        <v>40</v>
      </c>
      <c r="E28" s="7">
        <v>18242.891379999997</v>
      </c>
      <c r="F28" s="39">
        <f>E28/37/52.143</f>
        <v>9.4557489668484411</v>
      </c>
      <c r="G28" s="16"/>
    </row>
    <row r="29" spans="1:9" x14ac:dyDescent="0.25">
      <c r="A29" s="1">
        <v>27</v>
      </c>
      <c r="B29" s="7">
        <v>27843</v>
      </c>
      <c r="C29" s="53">
        <f t="shared" si="0"/>
        <v>14.43172647361129</v>
      </c>
      <c r="D29" s="1" t="s">
        <v>41</v>
      </c>
      <c r="E29" s="7">
        <v>18878.264500000001</v>
      </c>
      <c r="F29" s="39">
        <f>E29/37/52.143</f>
        <v>9.7850788191102325</v>
      </c>
      <c r="G29" s="16"/>
    </row>
    <row r="30" spans="1:9" x14ac:dyDescent="0.25">
      <c r="A30" s="1">
        <v>28</v>
      </c>
      <c r="B30" s="7">
        <v>28675</v>
      </c>
      <c r="C30" s="53">
        <f t="shared" si="0"/>
        <v>14.862972978156224</v>
      </c>
      <c r="G30" s="16"/>
    </row>
    <row r="31" spans="1:9" x14ac:dyDescent="0.25">
      <c r="A31" s="1">
        <v>29</v>
      </c>
      <c r="B31" s="7">
        <v>29538</v>
      </c>
      <c r="C31" s="53">
        <f t="shared" si="0"/>
        <v>15.310287561596462</v>
      </c>
      <c r="G31" s="16"/>
    </row>
    <row r="32" spans="1:9" x14ac:dyDescent="0.25">
      <c r="A32" s="1">
        <v>30</v>
      </c>
      <c r="B32" s="7">
        <v>30421</v>
      </c>
      <c r="C32" s="53">
        <f t="shared" si="0"/>
        <v>15.767968647549798</v>
      </c>
    </row>
    <row r="33" spans="1:7" x14ac:dyDescent="0.25">
      <c r="A33" s="1">
        <v>31</v>
      </c>
      <c r="B33" s="7">
        <v>31328</v>
      </c>
      <c r="C33" s="53">
        <f t="shared" si="0"/>
        <v>16.238089536518856</v>
      </c>
    </row>
    <row r="34" spans="1:7" x14ac:dyDescent="0.25">
      <c r="A34" s="1">
        <v>32</v>
      </c>
      <c r="B34" s="7">
        <v>32273</v>
      </c>
      <c r="C34" s="53">
        <f t="shared" si="0"/>
        <v>16.727906780262799</v>
      </c>
    </row>
    <row r="35" spans="1:7" x14ac:dyDescent="0.25">
      <c r="A35" s="1">
        <v>33</v>
      </c>
      <c r="B35" s="7">
        <v>33231</v>
      </c>
      <c r="C35" s="53">
        <f t="shared" si="0"/>
        <v>17.224462250640261</v>
      </c>
    </row>
    <row r="36" spans="1:7" x14ac:dyDescent="0.25">
      <c r="A36" s="1">
        <v>34</v>
      </c>
      <c r="B36" s="7">
        <v>34232</v>
      </c>
      <c r="C36" s="53">
        <f t="shared" si="0"/>
        <v>17.743305701420883</v>
      </c>
    </row>
    <row r="37" spans="1:7" x14ac:dyDescent="0.25">
      <c r="A37" s="1">
        <v>35</v>
      </c>
      <c r="B37" s="7">
        <v>35246</v>
      </c>
      <c r="C37" s="53">
        <f t="shared" si="0"/>
        <v>18.268887378835021</v>
      </c>
    </row>
    <row r="38" spans="1:7" x14ac:dyDescent="0.25">
      <c r="A38" s="1">
        <v>36</v>
      </c>
      <c r="B38" s="7">
        <v>36306</v>
      </c>
      <c r="C38" s="53">
        <f t="shared" si="0"/>
        <v>18.818312012029288</v>
      </c>
    </row>
    <row r="39" spans="1:7" x14ac:dyDescent="0.25">
      <c r="A39" s="1">
        <v>37</v>
      </c>
      <c r="B39" s="7">
        <v>37388</v>
      </c>
      <c r="C39" s="53">
        <f t="shared" si="0"/>
        <v>19.379139797987964</v>
      </c>
      <c r="D39" s="16"/>
      <c r="E39" s="16"/>
      <c r="F39" s="16"/>
    </row>
    <row r="40" spans="1:7" x14ac:dyDescent="0.25">
      <c r="A40" s="1">
        <v>38</v>
      </c>
      <c r="B40" s="7">
        <v>38513</v>
      </c>
      <c r="C40" s="53">
        <f t="shared" si="0"/>
        <v>19.962255564349803</v>
      </c>
      <c r="D40" s="16"/>
      <c r="E40" s="16"/>
      <c r="F40" s="16"/>
    </row>
    <row r="41" spans="1:7" x14ac:dyDescent="0.25">
      <c r="A41" s="1">
        <v>39</v>
      </c>
      <c r="B41" s="7">
        <v>39669</v>
      </c>
      <c r="C41" s="53">
        <f t="shared" si="0"/>
        <v>20.561439409606951</v>
      </c>
      <c r="D41" s="16"/>
      <c r="E41" s="16"/>
      <c r="F41" s="16"/>
      <c r="G41" s="16"/>
    </row>
    <row r="42" spans="1:7" x14ac:dyDescent="0.25">
      <c r="A42" s="1">
        <v>40</v>
      </c>
      <c r="B42" s="7">
        <v>40855</v>
      </c>
      <c r="C42" s="53">
        <f t="shared" si="0"/>
        <v>21.176173008633739</v>
      </c>
      <c r="D42" s="16"/>
      <c r="E42" s="16"/>
      <c r="F42" s="16"/>
      <c r="G42" s="16"/>
    </row>
    <row r="43" spans="1:7" x14ac:dyDescent="0.25">
      <c r="A43" s="1">
        <v>41</v>
      </c>
      <c r="B43" s="7">
        <v>42075</v>
      </c>
      <c r="C43" s="53">
        <f t="shared" si="0"/>
        <v>21.808529661932802</v>
      </c>
      <c r="D43" s="16"/>
      <c r="E43" s="16"/>
      <c r="F43" s="16"/>
      <c r="G43" s="16"/>
    </row>
    <row r="44" spans="1:7" x14ac:dyDescent="0.25">
      <c r="A44" s="1">
        <v>42</v>
      </c>
      <c r="B44" s="7">
        <v>43336</v>
      </c>
      <c r="C44" s="53">
        <f t="shared" si="0"/>
        <v>22.46213764538372</v>
      </c>
      <c r="D44" s="16"/>
      <c r="E44" s="16"/>
      <c r="F44" s="16"/>
      <c r="G44" s="16"/>
    </row>
    <row r="45" spans="1:7" x14ac:dyDescent="0.25">
      <c r="A45" s="1">
        <v>43</v>
      </c>
      <c r="B45" s="7">
        <v>44639</v>
      </c>
      <c r="C45" s="53">
        <f t="shared" si="0"/>
        <v>23.137515284112141</v>
      </c>
      <c r="D45" s="16"/>
      <c r="E45" s="16"/>
      <c r="F45" s="16"/>
      <c r="G45" s="16"/>
    </row>
    <row r="46" spans="1:7" x14ac:dyDescent="0.25">
      <c r="A46" s="1">
        <v>44</v>
      </c>
      <c r="B46" s="7">
        <v>45965</v>
      </c>
      <c r="C46" s="53">
        <f t="shared" si="0"/>
        <v>23.824814400730631</v>
      </c>
      <c r="D46" s="16"/>
      <c r="E46" s="16"/>
      <c r="F46" s="16"/>
      <c r="G46" s="16"/>
    </row>
    <row r="47" spans="1:7" x14ac:dyDescent="0.25">
      <c r="A47" s="1">
        <v>45</v>
      </c>
      <c r="B47" s="7">
        <v>47344</v>
      </c>
      <c r="C47" s="53">
        <f t="shared" si="0"/>
        <v>24.539584749008831</v>
      </c>
      <c r="D47" s="16"/>
      <c r="E47" s="16"/>
      <c r="F47" s="16"/>
      <c r="G47" s="16"/>
    </row>
    <row r="48" spans="1:7" x14ac:dyDescent="0.25">
      <c r="A48" s="1">
        <v>46</v>
      </c>
      <c r="B48" s="7">
        <v>48768</v>
      </c>
      <c r="C48" s="53">
        <f t="shared" si="0"/>
        <v>25.277679727941507</v>
      </c>
      <c r="D48" s="16"/>
      <c r="E48" s="16"/>
      <c r="F48" s="16"/>
      <c r="G48" s="16"/>
    </row>
    <row r="49" spans="1:7" x14ac:dyDescent="0.25">
      <c r="A49" s="1">
        <v>47</v>
      </c>
      <c r="B49" s="7">
        <v>50221</v>
      </c>
      <c r="C49" s="53">
        <f t="shared" si="0"/>
        <v>26.030806135518176</v>
      </c>
      <c r="D49" s="16"/>
      <c r="E49" s="16"/>
      <c r="F49" s="16"/>
      <c r="G49" s="16"/>
    </row>
    <row r="50" spans="1:7" x14ac:dyDescent="0.25">
      <c r="A50" s="1">
        <v>48</v>
      </c>
      <c r="B50" s="7">
        <v>51728</v>
      </c>
      <c r="C50" s="53">
        <f t="shared" si="0"/>
        <v>26.811922099880213</v>
      </c>
      <c r="D50" s="16"/>
      <c r="E50" s="16"/>
      <c r="F50" s="16"/>
      <c r="G50" s="16"/>
    </row>
    <row r="51" spans="1:7" x14ac:dyDescent="0.25">
      <c r="A51" s="1">
        <v>49</v>
      </c>
      <c r="B51" s="7">
        <v>53276</v>
      </c>
      <c r="C51" s="53">
        <f t="shared" si="0"/>
        <v>27.614289394394106</v>
      </c>
      <c r="G51" s="16"/>
    </row>
    <row r="52" spans="1:7" x14ac:dyDescent="0.25">
      <c r="A52" s="1">
        <v>50</v>
      </c>
      <c r="B52" s="7">
        <v>54871</v>
      </c>
      <c r="C52" s="53">
        <f t="shared" si="0"/>
        <v>28.441017969813782</v>
      </c>
      <c r="G52" s="16"/>
    </row>
  </sheetData>
  <pageMargins left="0.27559055118110237" right="0.31496062992125984" top="0.27559055118110237" bottom="0.31496062992125984" header="0.15748031496062992" footer="0.15748031496062992"/>
  <pageSetup paperSize="8" orientation="landscape" r:id="rId1"/>
  <headerFooter>
    <oddFooter>&amp;C&amp;Z&amp;F&amp;R&amp;D&amp;T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3F3DC31851C649B5DCB706B545C142" ma:contentTypeVersion="11" ma:contentTypeDescription="Create a new document." ma:contentTypeScope="" ma:versionID="806aeac522c85a91c714ee207686c8ff">
  <xsd:schema xmlns:xsd="http://www.w3.org/2001/XMLSchema" xmlns:xs="http://www.w3.org/2001/XMLSchema" xmlns:p="http://schemas.microsoft.com/office/2006/metadata/properties" xmlns:ns3="201fbbb1-a2ce-4024-bff5-b35c17a84fe2" xmlns:ns4="c4d5ceb6-bcbb-4780-831d-883309f4686d" targetNamespace="http://schemas.microsoft.com/office/2006/metadata/properties" ma:root="true" ma:fieldsID="a537b1fa6fa4a8605fb34ae1994497bd" ns3:_="" ns4:_="">
    <xsd:import namespace="201fbbb1-a2ce-4024-bff5-b35c17a84fe2"/>
    <xsd:import namespace="c4d5ceb6-bcbb-4780-831d-883309f468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fbbb1-a2ce-4024-bff5-b35c17a84f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5ceb6-bcbb-4780-831d-883309f46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77308-E7FD-482C-8239-0D1A7C9FE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1fbbb1-a2ce-4024-bff5-b35c17a84fe2"/>
    <ds:schemaRef ds:uri="c4d5ceb6-bcbb-4780-831d-883309f46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DAC15-DD88-4A68-9F50-AC387D89B1F8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01fbbb1-a2ce-4024-bff5-b35c17a84fe2"/>
    <ds:schemaRef ds:uri="http://schemas.openxmlformats.org/package/2006/metadata/core-properties"/>
    <ds:schemaRef ds:uri="c4d5ceb6-bcbb-4780-831d-883309f468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6F17F0-0FC1-420A-90D7-65BA941E1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rates (HR &amp; Payroll only)</vt:lpstr>
      <vt:lpstr>Pay rates to publish</vt:lpstr>
    </vt:vector>
  </TitlesOfParts>
  <Company>Blackburn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Crawford</dc:creator>
  <cp:lastModifiedBy>Guy Crawford</cp:lastModifiedBy>
  <cp:lastPrinted>2022-11-25T08:41:07Z</cp:lastPrinted>
  <dcterms:created xsi:type="dcterms:W3CDTF">2021-03-16T08:49:14Z</dcterms:created>
  <dcterms:modified xsi:type="dcterms:W3CDTF">2022-11-29T12:27:21Z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0x010100053F3DC31851C649B5DCB706B545C142</vt:lpwstr>
  </property>
</Properties>
</file>